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555" yWindow="45" windowWidth="960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'Sheet1'!$A$1:$Q$80</definedName>
  </definedNames>
  <calcPr fullCalcOnLoad="1"/>
</workbook>
</file>

<file path=xl/sharedStrings.xml><?xml version="1.0" encoding="utf-8"?>
<sst xmlns="http://schemas.openxmlformats.org/spreadsheetml/2006/main" count="96" uniqueCount="87">
  <si>
    <t xml:space="preserve">know the number and type of devices that will be attached to your control panel, and the current requirements of any auxiliary devices </t>
  </si>
  <si>
    <t>Hours</t>
  </si>
  <si>
    <t>Total Standby Current</t>
  </si>
  <si>
    <t>Site Name-</t>
  </si>
  <si>
    <t>Address-</t>
  </si>
  <si>
    <t>City-</t>
  </si>
  <si>
    <t>Total Standby Current Draw =</t>
  </si>
  <si>
    <t>AMPS</t>
  </si>
  <si>
    <t>Total Alarm Current Draw =</t>
  </si>
  <si>
    <t xml:space="preserve">Phone- </t>
  </si>
  <si>
    <t>x Alarm Time</t>
  </si>
  <si>
    <t xml:space="preserve">Hours* </t>
  </si>
  <si>
    <t>AH</t>
  </si>
  <si>
    <t>Panel Info-</t>
  </si>
  <si>
    <t>Standby Amp-Hours Required =</t>
  </si>
  <si>
    <t>Alarm Amp-Hours Required =</t>
  </si>
  <si>
    <t xml:space="preserve">Total AH Required= </t>
  </si>
  <si>
    <t>Install Date-</t>
  </si>
  <si>
    <t>x Derating Factor</t>
  </si>
  <si>
    <t xml:space="preserve">  indirect or similar damages for any reason.  It is the responsibility of the user to ascertain the </t>
  </si>
  <si>
    <t>Minutes</t>
  </si>
  <si>
    <r>
      <t>NOTE:</t>
    </r>
    <r>
      <rPr>
        <sz val="10"/>
        <color indexed="10"/>
        <rFont val="Arial"/>
        <family val="2"/>
      </rPr>
      <t xml:space="preserve">  Hochiki hereby disclaims all warranties relating to this software product, whether expressed or</t>
    </r>
  </si>
  <si>
    <r>
      <t xml:space="preserve">   </t>
    </r>
    <r>
      <rPr>
        <b/>
        <u val="single"/>
        <sz val="10"/>
        <rFont val="Arial"/>
        <family val="2"/>
      </rPr>
      <t>Site Information</t>
    </r>
    <r>
      <rPr>
        <b/>
        <sz val="10"/>
        <rFont val="Arial"/>
        <family val="2"/>
      </rPr>
      <t xml:space="preserve"> </t>
    </r>
  </si>
  <si>
    <t xml:space="preserve">  implied. Including without limitations any implied warranties of merchantability or fitness for a </t>
  </si>
  <si>
    <t xml:space="preserve">  accuracy and the reliability of any and all information generated or provided by this software.</t>
  </si>
  <si>
    <t xml:space="preserve">  particular purpose.  Hochiki cannot and will not be liable for any incidental, consequential, special,</t>
  </si>
  <si>
    <t>A</t>
  </si>
  <si>
    <t>Misc.-</t>
  </si>
  <si>
    <t>State &amp; ZIP-</t>
  </si>
  <si>
    <r>
      <t xml:space="preserve">     </t>
    </r>
    <r>
      <rPr>
        <sz val="11"/>
        <rFont val="Arial"/>
        <family val="2"/>
      </rPr>
      <t>*</t>
    </r>
    <r>
      <rPr>
        <sz val="10"/>
        <rFont val="Arial"/>
        <family val="0"/>
      </rPr>
      <t xml:space="preserve">  0.083 equals 5 minutes of alarm time, 0.25 equals 15 minutes of alarm.</t>
    </r>
  </si>
  <si>
    <t xml:space="preserve"> (20%)</t>
  </si>
  <si>
    <t>Comments</t>
  </si>
  <si>
    <t>HCA-2, HCA-4 or HCA-8 Panel</t>
  </si>
  <si>
    <t>Fixed current draw for the 2, 4 or 8 zone panel</t>
  </si>
  <si>
    <t>Alarm relay only draws current when panel is in alarm</t>
  </si>
  <si>
    <t>HCA Alarm Relay</t>
  </si>
  <si>
    <t>HCA Trouble Relay</t>
  </si>
  <si>
    <t>HCA Programmable Relay 1</t>
  </si>
  <si>
    <t>HCA Programmable Relay 2</t>
  </si>
  <si>
    <t>HCA Programmable Relay 3</t>
  </si>
  <si>
    <t>Programmable relay 1 only draws current for alarm</t>
  </si>
  <si>
    <t>Programmable relay 2 only draws current for alarm</t>
  </si>
  <si>
    <t>Programmable relay 3 only draws current for alarm</t>
  </si>
  <si>
    <t>Panel Components</t>
  </si>
  <si>
    <t>Number of Zone 1 Detectors</t>
  </si>
  <si>
    <t>Number of Zone 2 Detectors</t>
  </si>
  <si>
    <t>Number of Zone 3 Detectors</t>
  </si>
  <si>
    <t>Number of Zone 4 Detectors</t>
  </si>
  <si>
    <t>Number of Zone 5 Detectors</t>
  </si>
  <si>
    <t>Number of Zone 6 Detectors</t>
  </si>
  <si>
    <t>Number of Zone 7 Detectors</t>
  </si>
  <si>
    <t>Number of Zone 8 Detectors</t>
  </si>
  <si>
    <t>Maximum Alarm Current (A)</t>
  </si>
  <si>
    <t>Supervisory Current (uA) per Detector</t>
  </si>
  <si>
    <t>Remote Annunciator</t>
  </si>
  <si>
    <t>Number of HCA-RA</t>
  </si>
  <si>
    <t>Detector Quantity</t>
  </si>
  <si>
    <t>Detectors per Zone</t>
  </si>
  <si>
    <t>Total  Alarm  Current</t>
  </si>
  <si>
    <t>Notification Appliances</t>
  </si>
  <si>
    <t>Output Circuit 1 Current</t>
  </si>
  <si>
    <t>Output Circuit 2 Current</t>
  </si>
  <si>
    <t>Output Circuit 3 Current</t>
  </si>
  <si>
    <t>Output Circuit 4 Current</t>
  </si>
  <si>
    <t>Alarm Current (A)</t>
  </si>
  <si>
    <t>Standby Current (A)            (zero if NAC circuit)</t>
  </si>
  <si>
    <r>
      <t xml:space="preserve">          HCA</t>
    </r>
    <r>
      <rPr>
        <i/>
        <sz val="20"/>
        <rFont val="Arial Unicode MS"/>
        <family val="2"/>
      </rPr>
      <t xml:space="preserve"> Conventional Panel </t>
    </r>
    <r>
      <rPr>
        <sz val="20"/>
        <rFont val="Arial"/>
        <family val="2"/>
      </rPr>
      <t>Battery Calculator Tool</t>
    </r>
  </si>
  <si>
    <t xml:space="preserve">The HCA Battery Calculator Tool will help you determine the batteries needed for your installation.  In order to use this tool you must  </t>
  </si>
  <si>
    <t>being powered by the control panel.  Please enter this information in the yellow boxes.</t>
  </si>
  <si>
    <t>To begin, answer the following questions…</t>
  </si>
  <si>
    <t>Which HCA model are you using?</t>
  </si>
  <si>
    <t>HCA-2</t>
  </si>
  <si>
    <t>HCA-4</t>
  </si>
  <si>
    <t>HCA-8</t>
  </si>
  <si>
    <t>Total Standby/Alarm Current</t>
  </si>
  <si>
    <t xml:space="preserve">    The HCA series panels can support batteries up to 18 AH. </t>
  </si>
  <si>
    <t>Minimum Battery Size Needed:</t>
  </si>
  <si>
    <t>x Standby Time</t>
  </si>
  <si>
    <t>Standby Amp Hour Total =</t>
  </si>
  <si>
    <t>Alarm Amp Hour Total =</t>
  </si>
  <si>
    <r>
      <t xml:space="preserve">How much </t>
    </r>
    <r>
      <rPr>
        <b/>
        <sz val="10"/>
        <rFont val="Arial"/>
        <family val="2"/>
      </rPr>
      <t>Alarm Time*</t>
    </r>
    <r>
      <rPr>
        <sz val="10"/>
        <rFont val="Arial"/>
        <family val="2"/>
      </rPr>
      <t xml:space="preserve"> (in minutes) is required for the installation?</t>
    </r>
  </si>
  <si>
    <r>
      <t>How much</t>
    </r>
    <r>
      <rPr>
        <b/>
        <sz val="10"/>
        <rFont val="Arial"/>
        <family val="2"/>
      </rPr>
      <t xml:space="preserve"> Standby Time </t>
    </r>
    <r>
      <rPr>
        <sz val="10"/>
        <rFont val="Arial"/>
        <family val="2"/>
      </rPr>
      <t>(in hours)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required for the installation?</t>
    </r>
  </si>
  <si>
    <t>Trouble relay does not draw current when running on battery</t>
  </si>
  <si>
    <t>HCA-2D</t>
  </si>
  <si>
    <t>HCA-4D</t>
  </si>
  <si>
    <t>HCA-8D</t>
  </si>
  <si>
    <t>Rev. 2.01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</si>
</sst>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</numFmts>
  <fonts count="50">
    <font>
      <sz val="10"/>
      <name val="Arial"/>
      <family val="0"/>
    </font>
    <font>
      <i/>
      <sz val="18"/>
      <name val="Arial Unicode MS"/>
      <family val="2"/>
    </font>
    <font>
      <i/>
      <sz val="20"/>
      <name val="Arial Unicode MS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/>
    </xf>
    <xf numFmtId="0" fontId="4" fillId="36" borderId="13" xfId="0" applyFont="1" applyFill="1" applyBorder="1" applyAlignment="1" applyProtection="1">
      <alignment horizontal="right"/>
      <protection/>
    </xf>
    <xf numFmtId="0" fontId="4" fillId="36" borderId="14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right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right"/>
      <protection/>
    </xf>
    <xf numFmtId="0" fontId="4" fillId="36" borderId="19" xfId="0" applyFont="1" applyFill="1" applyBorder="1" applyAlignment="1" applyProtection="1">
      <alignment horizontal="right"/>
      <protection/>
    </xf>
    <xf numFmtId="0" fontId="7" fillId="34" borderId="22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166" fontId="0" fillId="0" borderId="14" xfId="0" applyNumberFormat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 horizontal="center"/>
      <protection/>
    </xf>
    <xf numFmtId="166" fontId="0" fillId="0" borderId="26" xfId="0" applyNumberFormat="1" applyBorder="1" applyAlignment="1" applyProtection="1">
      <alignment horizontal="center"/>
      <protection/>
    </xf>
    <xf numFmtId="166" fontId="0" fillId="0" borderId="27" xfId="0" applyNumberFormat="1" applyBorder="1" applyAlignment="1" applyProtection="1">
      <alignment horizontal="center"/>
      <protection/>
    </xf>
    <xf numFmtId="166" fontId="0" fillId="0" borderId="28" xfId="0" applyNumberFormat="1" applyBorder="1" applyAlignment="1" applyProtection="1">
      <alignment horizontal="center"/>
      <protection/>
    </xf>
    <xf numFmtId="166" fontId="0" fillId="0" borderId="29" xfId="0" applyNumberFormat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 horizontal="left"/>
      <protection/>
    </xf>
    <xf numFmtId="0" fontId="4" fillId="37" borderId="12" xfId="0" applyFont="1" applyFill="1" applyBorder="1" applyAlignment="1" applyProtection="1">
      <alignment horizontal="center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 quotePrefix="1">
      <alignment horizontal="left"/>
      <protection/>
    </xf>
    <xf numFmtId="0" fontId="4" fillId="34" borderId="22" xfId="0" applyFont="1" applyFill="1" applyBorder="1" applyAlignment="1" applyProtection="1" quotePrefix="1">
      <alignment horizontal="left"/>
      <protection/>
    </xf>
    <xf numFmtId="166" fontId="0" fillId="0" borderId="30" xfId="0" applyNumberFormat="1" applyBorder="1" applyAlignment="1" applyProtection="1">
      <alignment horizontal="center"/>
      <protection/>
    </xf>
    <xf numFmtId="165" fontId="0" fillId="0" borderId="29" xfId="0" applyNumberForma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9" fontId="0" fillId="34" borderId="0" xfId="0" applyNumberFormat="1" applyFont="1" applyFill="1" applyBorder="1" applyAlignment="1" applyProtection="1" quotePrefix="1">
      <alignment/>
      <protection/>
    </xf>
    <xf numFmtId="0" fontId="4" fillId="0" borderId="32" xfId="0" applyFont="1" applyBorder="1" applyAlignment="1" applyProtection="1">
      <alignment horizontal="left"/>
      <protection/>
    </xf>
    <xf numFmtId="166" fontId="0" fillId="0" borderId="33" xfId="0" applyNumberFormat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168" fontId="0" fillId="0" borderId="14" xfId="0" applyNumberFormat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 locked="0"/>
    </xf>
    <xf numFmtId="168" fontId="0" fillId="0" borderId="34" xfId="0" applyNumberFormat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 locked="0"/>
    </xf>
    <xf numFmtId="168" fontId="0" fillId="0" borderId="26" xfId="0" applyNumberFormat="1" applyBorder="1" applyAlignment="1" applyProtection="1">
      <alignment horizontal="center"/>
      <protection/>
    </xf>
    <xf numFmtId="0" fontId="4" fillId="37" borderId="36" xfId="0" applyFont="1" applyFill="1" applyBorder="1" applyAlignment="1" applyProtection="1">
      <alignment/>
      <protection/>
    </xf>
    <xf numFmtId="166" fontId="0" fillId="0" borderId="37" xfId="0" applyNumberFormat="1" applyBorder="1" applyAlignment="1" applyProtection="1">
      <alignment horizontal="center"/>
      <protection/>
    </xf>
    <xf numFmtId="166" fontId="0" fillId="0" borderId="31" xfId="0" applyNumberFormat="1" applyBorder="1" applyAlignment="1" applyProtection="1">
      <alignment horizontal="center"/>
      <protection/>
    </xf>
    <xf numFmtId="1" fontId="0" fillId="0" borderId="38" xfId="0" applyNumberFormat="1" applyFont="1" applyFill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37" borderId="38" xfId="0" applyFont="1" applyFill="1" applyBorder="1" applyAlignment="1" applyProtection="1">
      <alignment/>
      <protection/>
    </xf>
    <xf numFmtId="0" fontId="4" fillId="37" borderId="39" xfId="0" applyFont="1" applyFill="1" applyBorder="1" applyAlignment="1" applyProtection="1">
      <alignment/>
      <protection/>
    </xf>
    <xf numFmtId="0" fontId="4" fillId="37" borderId="37" xfId="0" applyFont="1" applyFill="1" applyBorder="1" applyAlignment="1" applyProtection="1">
      <alignment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left"/>
      <protection/>
    </xf>
    <xf numFmtId="166" fontId="0" fillId="0" borderId="41" xfId="0" applyNumberForma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 wrapText="1"/>
      <protection/>
    </xf>
    <xf numFmtId="166" fontId="0" fillId="0" borderId="36" xfId="0" applyNumberFormat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right"/>
      <protection/>
    </xf>
    <xf numFmtId="0" fontId="4" fillId="34" borderId="42" xfId="0" applyFont="1" applyFill="1" applyBorder="1" applyAlignment="1" applyProtection="1">
      <alignment horizontal="right"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horizontal="right"/>
      <protection/>
    </xf>
    <xf numFmtId="0" fontId="4" fillId="34" borderId="44" xfId="0" applyFont="1" applyFill="1" applyBorder="1" applyAlignment="1" applyProtection="1">
      <alignment horizontal="right"/>
      <protection/>
    </xf>
    <xf numFmtId="0" fontId="4" fillId="34" borderId="26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 horizontal="center"/>
      <protection/>
    </xf>
    <xf numFmtId="0" fontId="49" fillId="34" borderId="42" xfId="0" applyFont="1" applyFill="1" applyBorder="1" applyAlignment="1" applyProtection="1">
      <alignment/>
      <protection/>
    </xf>
    <xf numFmtId="165" fontId="0" fillId="0" borderId="26" xfId="0" applyNumberFormat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49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 indent="1"/>
      <protection/>
    </xf>
    <xf numFmtId="0" fontId="12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2" fontId="0" fillId="34" borderId="0" xfId="0" applyNumberForma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34" borderId="0" xfId="0" applyNumberForma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5" fontId="0" fillId="34" borderId="16" xfId="0" applyNumberFormat="1" applyFill="1" applyBorder="1" applyAlignment="1" applyProtection="1">
      <alignment/>
      <protection/>
    </xf>
    <xf numFmtId="165" fontId="0" fillId="34" borderId="42" xfId="0" applyNumberFormat="1" applyFill="1" applyBorder="1" applyAlignment="1" applyProtection="1">
      <alignment/>
      <protection/>
    </xf>
    <xf numFmtId="165" fontId="0" fillId="34" borderId="44" xfId="0" applyNumberFormat="1" applyFill="1" applyBorder="1" applyAlignment="1" applyProtection="1">
      <alignment/>
      <protection/>
    </xf>
    <xf numFmtId="165" fontId="0" fillId="34" borderId="13" xfId="0" applyNumberFormat="1" applyFill="1" applyBorder="1" applyAlignment="1" applyProtection="1">
      <alignment horizontal="right"/>
      <protection/>
    </xf>
    <xf numFmtId="165" fontId="0" fillId="34" borderId="13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right"/>
      <protection/>
    </xf>
    <xf numFmtId="165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165" fontId="4" fillId="36" borderId="13" xfId="0" applyNumberFormat="1" applyFont="1" applyFill="1" applyBorder="1" applyAlignment="1" applyProtection="1">
      <alignment/>
      <protection/>
    </xf>
    <xf numFmtId="0" fontId="0" fillId="39" borderId="45" xfId="0" applyFont="1" applyFill="1" applyBorder="1" applyAlignment="1" applyProtection="1">
      <alignment horizontal="left" vertical="top" wrapText="1"/>
      <protection locked="0"/>
    </xf>
    <xf numFmtId="0" fontId="0" fillId="39" borderId="42" xfId="0" applyFill="1" applyBorder="1" applyAlignment="1" applyProtection="1">
      <alignment horizontal="left" vertical="top" wrapText="1"/>
      <protection locked="0"/>
    </xf>
    <xf numFmtId="0" fontId="0" fillId="39" borderId="27" xfId="0" applyFill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165" fontId="11" fillId="0" borderId="46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" fontId="4" fillId="0" borderId="38" xfId="0" applyNumberFormat="1" applyFont="1" applyFill="1" applyBorder="1" applyAlignment="1" applyProtection="1">
      <alignment horizontal="center" wrapText="1"/>
      <protection/>
    </xf>
    <xf numFmtId="1" fontId="4" fillId="0" borderId="37" xfId="0" applyNumberFormat="1" applyFont="1" applyFill="1" applyBorder="1" applyAlignment="1" applyProtection="1">
      <alignment horizont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2" fontId="0" fillId="33" borderId="47" xfId="0" applyNumberFormat="1" applyFill="1" applyBorder="1" applyAlignment="1" applyProtection="1">
      <alignment horizontal="center"/>
      <protection locked="0"/>
    </xf>
    <xf numFmtId="2" fontId="0" fillId="33" borderId="17" xfId="0" applyNumberFormat="1" applyFill="1" applyBorder="1" applyAlignment="1" applyProtection="1">
      <alignment horizontal="center"/>
      <protection locked="0"/>
    </xf>
    <xf numFmtId="2" fontId="0" fillId="33" borderId="48" xfId="0" applyNumberFormat="1" applyFill="1" applyBorder="1" applyAlignment="1" applyProtection="1">
      <alignment horizontal="center"/>
      <protection locked="0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39" borderId="48" xfId="0" applyFont="1" applyFill="1" applyBorder="1" applyAlignment="1" applyProtection="1">
      <alignment horizontal="left"/>
      <protection locked="0"/>
    </xf>
    <xf numFmtId="0" fontId="0" fillId="39" borderId="13" xfId="0" applyFill="1" applyBorder="1" applyAlignment="1" applyProtection="1">
      <alignment horizontal="left"/>
      <protection locked="0"/>
    </xf>
    <xf numFmtId="0" fontId="0" fillId="39" borderId="14" xfId="0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 wrapText="1"/>
      <protection/>
    </xf>
    <xf numFmtId="165" fontId="11" fillId="0" borderId="48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11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1" fontId="0" fillId="33" borderId="26" xfId="0" applyNumberFormat="1" applyFill="1" applyBorder="1" applyAlignment="1" applyProtection="1">
      <alignment horizontal="center"/>
      <protection locked="0"/>
    </xf>
    <xf numFmtId="1" fontId="0" fillId="33" borderId="48" xfId="0" applyNumberFormat="1" applyFill="1" applyBorder="1" applyAlignment="1" applyProtection="1">
      <alignment horizontal="center"/>
      <protection locked="0"/>
    </xf>
    <xf numFmtId="1" fontId="0" fillId="33" borderId="14" xfId="0" applyNumberFormat="1" applyFill="1" applyBorder="1" applyAlignment="1" applyProtection="1">
      <alignment horizontal="center"/>
      <protection locked="0"/>
    </xf>
    <xf numFmtId="2" fontId="0" fillId="33" borderId="46" xfId="0" applyNumberFormat="1" applyFill="1" applyBorder="1" applyAlignment="1" applyProtection="1">
      <alignment horizontal="center"/>
      <protection locked="0"/>
    </xf>
    <xf numFmtId="2" fontId="0" fillId="33" borderId="34" xfId="0" applyNumberFormat="1" applyFill="1" applyBorder="1" applyAlignment="1" applyProtection="1">
      <alignment horizontal="center"/>
      <protection locked="0"/>
    </xf>
    <xf numFmtId="1" fontId="0" fillId="33" borderId="46" xfId="0" applyNumberFormat="1" applyFill="1" applyBorder="1" applyAlignment="1" applyProtection="1">
      <alignment horizontal="center"/>
      <protection locked="0"/>
    </xf>
    <xf numFmtId="1" fontId="0" fillId="33" borderId="34" xfId="0" applyNumberFormat="1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1" fontId="0" fillId="40" borderId="40" xfId="0" applyNumberFormat="1" applyFill="1" applyBorder="1" applyAlignment="1" applyProtection="1">
      <alignment horizontal="center"/>
      <protection/>
    </xf>
    <xf numFmtId="0" fontId="0" fillId="40" borderId="24" xfId="0" applyFill="1" applyBorder="1" applyAlignment="1" applyProtection="1">
      <alignment horizontal="center"/>
      <protection/>
    </xf>
    <xf numFmtId="0" fontId="0" fillId="40" borderId="4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1" fontId="0" fillId="0" borderId="48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1" fontId="0" fillId="0" borderId="45" xfId="0" applyNumberFormat="1" applyFont="1" applyFill="1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/>
        <strike val="0"/>
        <name val="Cambria"/>
        <color rgb="FFFF0000"/>
      </font>
      <fill>
        <patternFill>
          <bgColor theme="0" tint="-0.24993999302387238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strike val="0"/>
        <color rgb="FFFF000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657225</xdr:colOff>
      <xdr:row>0</xdr:row>
      <xdr:rowOff>361950</xdr:rowOff>
    </xdr:to>
    <xdr:pic>
      <xdr:nvPicPr>
        <xdr:cNvPr id="1" name="Picture 1" descr="HALogo-PageMa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20"/>
  <sheetViews>
    <sheetView showGridLines="0" showRowColHeaders="0" tabSelected="1" zoomScaleSheetLayoutView="100" zoomScalePageLayoutView="90" workbookViewId="0" topLeftCell="A1">
      <selection activeCell="F10" sqref="F10"/>
    </sheetView>
  </sheetViews>
  <sheetFormatPr defaultColWidth="0" defaultRowHeight="0" customHeight="1" zeroHeight="1"/>
  <cols>
    <col min="1" max="1" width="5.7109375" style="105" customWidth="1"/>
    <col min="2" max="2" width="32.7109375" style="105" customWidth="1"/>
    <col min="3" max="3" width="3.7109375" style="105" customWidth="1"/>
    <col min="4" max="9" width="10.7109375" style="105" customWidth="1"/>
    <col min="10" max="10" width="6.7109375" style="105" customWidth="1"/>
    <col min="11" max="12" width="10.7109375" style="105" customWidth="1"/>
    <col min="13" max="13" width="5.00390625" style="105" customWidth="1"/>
    <col min="14" max="14" width="5.00390625" style="105" hidden="1" customWidth="1"/>
    <col min="15" max="15" width="8.8515625" style="105" hidden="1" customWidth="1"/>
    <col min="16" max="16" width="13.00390625" style="105" customWidth="1"/>
    <col min="17" max="17" width="13.421875" style="105" customWidth="1"/>
    <col min="18" max="16384" width="9.140625" style="105" hidden="1" customWidth="1"/>
  </cols>
  <sheetData>
    <row r="1" spans="1:17" ht="29.25">
      <c r="A1" s="4"/>
      <c r="B1" s="5" t="s">
        <v>66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.5" customHeight="1">
      <c r="A2" s="4"/>
      <c r="B2" s="4"/>
      <c r="C2" s="4"/>
      <c r="D2" s="4"/>
      <c r="E2" s="4"/>
      <c r="F2" s="4"/>
      <c r="G2" s="4"/>
      <c r="H2" s="4"/>
      <c r="I2" s="4"/>
      <c r="J2" s="7"/>
      <c r="K2" s="4"/>
      <c r="L2" s="4"/>
      <c r="M2" s="4"/>
      <c r="N2" s="4"/>
      <c r="O2" s="4"/>
      <c r="P2" s="4"/>
      <c r="Q2" s="4"/>
    </row>
    <row r="3" spans="1:17" ht="12.75">
      <c r="A3" s="4"/>
      <c r="B3" s="8" t="s">
        <v>67</v>
      </c>
      <c r="C3" s="8"/>
      <c r="D3" s="4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</row>
    <row r="4" spans="1:17" ht="12.75">
      <c r="A4" s="4"/>
      <c r="B4" s="8" t="s">
        <v>0</v>
      </c>
      <c r="C4" s="8"/>
      <c r="D4" s="4"/>
      <c r="E4" s="4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</row>
    <row r="5" spans="1:17" ht="12.75">
      <c r="A5" s="4"/>
      <c r="B5" s="8" t="s">
        <v>68</v>
      </c>
      <c r="C5" s="8"/>
      <c r="D5" s="4"/>
      <c r="E5" s="4"/>
      <c r="F5" s="4"/>
      <c r="G5" s="4"/>
      <c r="H5" s="8" t="s">
        <v>69</v>
      </c>
      <c r="I5" s="4"/>
      <c r="J5" s="4"/>
      <c r="K5" s="4"/>
      <c r="L5" s="4"/>
      <c r="M5" s="4"/>
      <c r="N5" s="4">
        <v>0</v>
      </c>
      <c r="O5" s="4"/>
      <c r="P5" s="4"/>
      <c r="Q5" s="4"/>
    </row>
    <row r="6" spans="1:17" ht="12.75">
      <c r="A6" s="4"/>
      <c r="B6" s="10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>
        <v>20</v>
      </c>
      <c r="O6" s="9" t="s">
        <v>71</v>
      </c>
      <c r="P6" s="4"/>
      <c r="Q6" s="4"/>
    </row>
    <row r="7" spans="1:17" ht="12.75">
      <c r="A7" s="4"/>
      <c r="B7" s="9" t="s">
        <v>81</v>
      </c>
      <c r="C7" s="9"/>
      <c r="D7" s="4"/>
      <c r="E7" s="4"/>
      <c r="F7" s="1">
        <v>24</v>
      </c>
      <c r="G7" s="101" t="s">
        <v>1</v>
      </c>
      <c r="H7" s="4"/>
      <c r="I7" s="101"/>
      <c r="J7" s="101"/>
      <c r="K7" s="4"/>
      <c r="L7" s="4"/>
      <c r="M7" s="4"/>
      <c r="N7" s="4">
        <v>0</v>
      </c>
      <c r="O7" s="9" t="s">
        <v>72</v>
      </c>
      <c r="P7" s="4"/>
      <c r="Q7" s="4"/>
    </row>
    <row r="8" spans="1:17" ht="12.75">
      <c r="A8" s="4"/>
      <c r="B8" s="9" t="s">
        <v>80</v>
      </c>
      <c r="C8" s="9"/>
      <c r="D8" s="4"/>
      <c r="E8" s="4"/>
      <c r="F8" s="1">
        <v>5</v>
      </c>
      <c r="G8" s="101" t="s">
        <v>20</v>
      </c>
      <c r="H8" s="4"/>
      <c r="I8" s="101"/>
      <c r="J8" s="101"/>
      <c r="K8" s="4"/>
      <c r="L8" s="4"/>
      <c r="M8" s="4"/>
      <c r="N8" s="4">
        <v>1</v>
      </c>
      <c r="O8" s="9" t="s">
        <v>73</v>
      </c>
      <c r="P8" s="4"/>
      <c r="Q8" s="4"/>
    </row>
    <row r="9" spans="1:17" ht="12.75">
      <c r="A9" s="4"/>
      <c r="B9" s="9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9" t="s">
        <v>83</v>
      </c>
      <c r="P9" s="4"/>
      <c r="Q9" s="4"/>
    </row>
    <row r="10" spans="1:17" ht="18">
      <c r="A10" s="4"/>
      <c r="B10" s="102" t="s">
        <v>70</v>
      </c>
      <c r="C10" s="9"/>
      <c r="D10" s="4"/>
      <c r="E10" s="4"/>
      <c r="F10" s="1" t="s">
        <v>71</v>
      </c>
      <c r="G10" s="4"/>
      <c r="H10" s="4"/>
      <c r="I10" s="4"/>
      <c r="J10" s="4"/>
      <c r="K10" s="4"/>
      <c r="L10" s="4"/>
      <c r="M10" s="4"/>
      <c r="N10" s="4"/>
      <c r="O10" s="9" t="s">
        <v>84</v>
      </c>
      <c r="P10" s="4"/>
      <c r="Q10" s="4"/>
    </row>
    <row r="11" spans="1:17" ht="13.5" thickBot="1">
      <c r="A11" s="4"/>
      <c r="B11" s="9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 t="s">
        <v>85</v>
      </c>
      <c r="P11" s="4"/>
      <c r="Q11" s="4"/>
    </row>
    <row r="12" spans="1:17" ht="27" customHeight="1" thickBot="1">
      <c r="A12" s="4"/>
      <c r="B12" s="82" t="s">
        <v>43</v>
      </c>
      <c r="C12" s="83"/>
      <c r="D12" s="160" t="s">
        <v>31</v>
      </c>
      <c r="E12" s="161"/>
      <c r="F12" s="161"/>
      <c r="G12" s="161"/>
      <c r="H12" s="147"/>
      <c r="I12" s="86" t="s">
        <v>2</v>
      </c>
      <c r="J12" s="13"/>
      <c r="K12" s="86" t="s">
        <v>58</v>
      </c>
      <c r="L12" s="11"/>
      <c r="M12" s="12"/>
      <c r="N12" s="12"/>
      <c r="O12" s="14">
        <v>0.025</v>
      </c>
      <c r="P12" s="4"/>
      <c r="Q12" s="4"/>
    </row>
    <row r="13" spans="1:17" ht="12.75">
      <c r="A13" s="4"/>
      <c r="B13" s="74" t="s">
        <v>32</v>
      </c>
      <c r="C13" s="81">
        <v>1</v>
      </c>
      <c r="D13" s="165" t="s">
        <v>33</v>
      </c>
      <c r="E13" s="166"/>
      <c r="F13" s="166"/>
      <c r="G13" s="166"/>
      <c r="H13" s="167"/>
      <c r="I13" s="46">
        <v>0.16</v>
      </c>
      <c r="J13" s="13"/>
      <c r="K13" s="46">
        <v>0.29</v>
      </c>
      <c r="L13" s="14"/>
      <c r="M13" s="14"/>
      <c r="N13" s="14">
        <v>24</v>
      </c>
      <c r="O13" s="106"/>
      <c r="P13" s="4"/>
      <c r="Q13" s="4"/>
    </row>
    <row r="14" spans="1:17" ht="12.75">
      <c r="A14" s="4"/>
      <c r="B14" s="3" t="s">
        <v>35</v>
      </c>
      <c r="C14" s="64">
        <v>1</v>
      </c>
      <c r="D14" s="168" t="s">
        <v>34</v>
      </c>
      <c r="E14" s="169"/>
      <c r="F14" s="169"/>
      <c r="G14" s="169"/>
      <c r="H14" s="170"/>
      <c r="I14" s="44">
        <v>0</v>
      </c>
      <c r="J14" s="13"/>
      <c r="K14" s="45">
        <v>0.025</v>
      </c>
      <c r="L14" s="14"/>
      <c r="M14" s="14"/>
      <c r="N14" s="14">
        <v>48</v>
      </c>
      <c r="O14" s="106"/>
      <c r="P14" s="4"/>
      <c r="Q14" s="4"/>
    </row>
    <row r="15" spans="1:17" ht="12.75">
      <c r="A15" s="4"/>
      <c r="B15" s="58" t="s">
        <v>36</v>
      </c>
      <c r="C15" s="27">
        <v>1</v>
      </c>
      <c r="D15" s="168" t="s">
        <v>82</v>
      </c>
      <c r="E15" s="169"/>
      <c r="F15" s="169"/>
      <c r="G15" s="169"/>
      <c r="H15" s="170"/>
      <c r="I15" s="47">
        <v>0</v>
      </c>
      <c r="J15" s="13"/>
      <c r="K15" s="45">
        <v>0</v>
      </c>
      <c r="L15" s="15"/>
      <c r="M15" s="14"/>
      <c r="N15" s="14">
        <v>60</v>
      </c>
      <c r="O15" s="106"/>
      <c r="P15" s="4"/>
      <c r="Q15" s="4"/>
    </row>
    <row r="16" spans="1:17" ht="12.75">
      <c r="A16" s="4"/>
      <c r="B16" s="3" t="s">
        <v>37</v>
      </c>
      <c r="C16" s="59"/>
      <c r="D16" s="168" t="s">
        <v>40</v>
      </c>
      <c r="E16" s="169"/>
      <c r="F16" s="169"/>
      <c r="G16" s="169"/>
      <c r="H16" s="170"/>
      <c r="I16" s="45">
        <v>0</v>
      </c>
      <c r="J16" s="13"/>
      <c r="K16" s="45">
        <f>C16*$O$12</f>
        <v>0</v>
      </c>
      <c r="L16" s="15"/>
      <c r="M16" s="14"/>
      <c r="N16" s="14">
        <v>72</v>
      </c>
      <c r="O16" s="106"/>
      <c r="P16" s="4"/>
      <c r="Q16" s="4"/>
    </row>
    <row r="17" spans="1:17" ht="12.75">
      <c r="A17" s="4"/>
      <c r="B17" s="2" t="s">
        <v>38</v>
      </c>
      <c r="C17" s="59"/>
      <c r="D17" s="168" t="s">
        <v>41</v>
      </c>
      <c r="E17" s="169"/>
      <c r="F17" s="169"/>
      <c r="G17" s="169"/>
      <c r="H17" s="170"/>
      <c r="I17" s="45">
        <v>0</v>
      </c>
      <c r="J17" s="13"/>
      <c r="K17" s="45">
        <f>C17*$O$12</f>
        <v>0</v>
      </c>
      <c r="L17" s="14"/>
      <c r="M17" s="14"/>
      <c r="N17" s="14">
        <v>90</v>
      </c>
      <c r="O17" s="106"/>
      <c r="P17" s="4"/>
      <c r="Q17" s="4"/>
    </row>
    <row r="18" spans="1:17" ht="13.5" thickBot="1">
      <c r="A18" s="4"/>
      <c r="B18" s="61" t="s">
        <v>39</v>
      </c>
      <c r="C18" s="59"/>
      <c r="D18" s="171" t="s">
        <v>42</v>
      </c>
      <c r="E18" s="172"/>
      <c r="F18" s="172"/>
      <c r="G18" s="172"/>
      <c r="H18" s="173"/>
      <c r="I18" s="72">
        <v>0</v>
      </c>
      <c r="J18" s="13"/>
      <c r="K18" s="45">
        <f>C18*$O$12</f>
        <v>0</v>
      </c>
      <c r="L18" s="14"/>
      <c r="M18" s="14"/>
      <c r="N18" s="14"/>
      <c r="O18" s="106"/>
      <c r="P18" s="4"/>
      <c r="Q18" s="4"/>
    </row>
    <row r="19" spans="1:17" ht="13.5" thickBot="1">
      <c r="A19" s="4"/>
      <c r="B19" s="76"/>
      <c r="C19" s="77"/>
      <c r="D19" s="77"/>
      <c r="E19" s="77"/>
      <c r="F19" s="77"/>
      <c r="G19" s="77"/>
      <c r="H19" s="77"/>
      <c r="I19" s="78"/>
      <c r="J19" s="13"/>
      <c r="K19" s="70"/>
      <c r="L19" s="14"/>
      <c r="M19" s="14"/>
      <c r="N19" s="14"/>
      <c r="O19" s="14"/>
      <c r="P19" s="4"/>
      <c r="Q19" s="4"/>
    </row>
    <row r="20" spans="1:17" ht="27" customHeight="1" thickBot="1">
      <c r="A20" s="4"/>
      <c r="B20" s="79" t="s">
        <v>54</v>
      </c>
      <c r="C20" s="70"/>
      <c r="D20" s="73"/>
      <c r="E20" s="107"/>
      <c r="F20" s="107"/>
      <c r="G20" s="107"/>
      <c r="H20" s="108"/>
      <c r="I20" s="71"/>
      <c r="J20" s="13"/>
      <c r="K20" s="87"/>
      <c r="L20" s="14"/>
      <c r="M20" s="14"/>
      <c r="N20" s="14"/>
      <c r="O20" s="4" t="b">
        <f>OR(EXACT($F$10,O6),EXACT($F$10,O9))</f>
        <v>1</v>
      </c>
      <c r="P20" s="4"/>
      <c r="Q20" s="4"/>
    </row>
    <row r="21" spans="1:17" ht="13.5" thickBot="1">
      <c r="A21" s="4"/>
      <c r="B21" s="84" t="s">
        <v>55</v>
      </c>
      <c r="C21" s="59"/>
      <c r="D21" s="162"/>
      <c r="E21" s="163"/>
      <c r="F21" s="163"/>
      <c r="G21" s="163"/>
      <c r="H21" s="164"/>
      <c r="I21" s="85">
        <f>C21*0.012</f>
        <v>0</v>
      </c>
      <c r="J21" s="13"/>
      <c r="K21" s="56">
        <f>C21*0.03</f>
        <v>0</v>
      </c>
      <c r="L21" s="16"/>
      <c r="M21" s="16"/>
      <c r="N21" s="16"/>
      <c r="O21" s="4"/>
      <c r="P21" s="4"/>
      <c r="Q21" s="4"/>
    </row>
    <row r="22" spans="1:17" ht="13.5" thickBot="1">
      <c r="A22" s="4"/>
      <c r="B22" s="76"/>
      <c r="C22" s="77"/>
      <c r="D22" s="77"/>
      <c r="E22" s="77"/>
      <c r="F22" s="77"/>
      <c r="G22" s="77"/>
      <c r="H22" s="77"/>
      <c r="I22" s="78"/>
      <c r="J22" s="13"/>
      <c r="K22" s="70"/>
      <c r="L22" s="16"/>
      <c r="M22" s="16"/>
      <c r="N22" s="16"/>
      <c r="O22" s="4" t="b">
        <f>NOT(OR(EXACT($F$10,O8),EXACT($F$10,O11)))</f>
        <v>1</v>
      </c>
      <c r="P22" s="4"/>
      <c r="Q22" s="4"/>
    </row>
    <row r="23" spans="1:17" ht="27" customHeight="1" thickBot="1">
      <c r="A23" s="4"/>
      <c r="B23" s="80" t="s">
        <v>57</v>
      </c>
      <c r="C23" s="70"/>
      <c r="D23" s="109" t="s">
        <v>56</v>
      </c>
      <c r="E23" s="136" t="s">
        <v>53</v>
      </c>
      <c r="F23" s="137"/>
      <c r="G23" s="136" t="s">
        <v>52</v>
      </c>
      <c r="H23" s="147"/>
      <c r="I23" s="71"/>
      <c r="J23" s="13"/>
      <c r="K23" s="62"/>
      <c r="L23" s="16"/>
      <c r="M23" s="16"/>
      <c r="N23" s="16"/>
      <c r="O23" s="14"/>
      <c r="P23" s="4"/>
      <c r="Q23" s="4"/>
    </row>
    <row r="24" spans="1:17" ht="13.5" customHeight="1">
      <c r="A24" s="63"/>
      <c r="B24" s="74" t="s">
        <v>44</v>
      </c>
      <c r="C24" s="50"/>
      <c r="D24" s="68"/>
      <c r="E24" s="152"/>
      <c r="F24" s="153"/>
      <c r="G24" s="150">
        <v>0.04</v>
      </c>
      <c r="H24" s="151"/>
      <c r="I24" s="69">
        <f>D24*E24/1000000</f>
        <v>0</v>
      </c>
      <c r="J24" s="13"/>
      <c r="K24" s="49">
        <f>IF(D24&gt;0,0.04,0)</f>
        <v>0</v>
      </c>
      <c r="L24" s="14"/>
      <c r="M24" s="16"/>
      <c r="N24" s="14">
        <v>5</v>
      </c>
      <c r="O24" s="106">
        <f>IF($D$10=$O$9,$O$13,0)</f>
        <v>0</v>
      </c>
      <c r="P24" s="4"/>
      <c r="Q24" s="4"/>
    </row>
    <row r="25" spans="1:17" ht="12.75">
      <c r="A25" s="63"/>
      <c r="B25" s="3" t="s">
        <v>45</v>
      </c>
      <c r="C25" s="50"/>
      <c r="D25" s="59"/>
      <c r="E25" s="154"/>
      <c r="F25" s="155"/>
      <c r="G25" s="148">
        <v>0.04</v>
      </c>
      <c r="H25" s="149"/>
      <c r="I25" s="65">
        <f aca="true" t="shared" si="0" ref="I25:I31">D25*E25/1000000</f>
        <v>0</v>
      </c>
      <c r="J25" s="13"/>
      <c r="K25" s="45">
        <f aca="true" t="shared" si="1" ref="K25:K31">IF(D25&gt;0,0.04,0)</f>
        <v>0</v>
      </c>
      <c r="L25" s="14"/>
      <c r="M25" s="16"/>
      <c r="N25" s="14">
        <v>15</v>
      </c>
      <c r="O25" s="106">
        <f>IF($D$10=$O$10,O14,0)</f>
        <v>0</v>
      </c>
      <c r="P25" s="4"/>
      <c r="Q25" s="4"/>
    </row>
    <row r="26" spans="1:17" ht="12.75">
      <c r="A26" s="63"/>
      <c r="B26" s="3" t="s">
        <v>46</v>
      </c>
      <c r="C26" s="50"/>
      <c r="D26" s="59"/>
      <c r="E26" s="154"/>
      <c r="F26" s="155"/>
      <c r="G26" s="148">
        <v>0.04</v>
      </c>
      <c r="H26" s="149"/>
      <c r="I26" s="65">
        <f t="shared" si="0"/>
        <v>0</v>
      </c>
      <c r="J26" s="13"/>
      <c r="K26" s="45">
        <f t="shared" si="1"/>
        <v>0</v>
      </c>
      <c r="L26" s="14"/>
      <c r="M26" s="16"/>
      <c r="N26" s="14">
        <v>20</v>
      </c>
      <c r="O26" s="106">
        <f>IF($D$10=$O$11,O15,0)</f>
        <v>0</v>
      </c>
      <c r="P26" s="4"/>
      <c r="Q26" s="4"/>
    </row>
    <row r="27" spans="1:17" ht="12.75">
      <c r="A27" s="63"/>
      <c r="B27" s="3" t="s">
        <v>47</v>
      </c>
      <c r="C27" s="50"/>
      <c r="D27" s="59"/>
      <c r="E27" s="154"/>
      <c r="F27" s="155"/>
      <c r="G27" s="148">
        <v>0.04</v>
      </c>
      <c r="H27" s="149"/>
      <c r="I27" s="65">
        <f t="shared" si="0"/>
        <v>0</v>
      </c>
      <c r="J27" s="13"/>
      <c r="K27" s="45">
        <f t="shared" si="1"/>
        <v>0</v>
      </c>
      <c r="L27" s="14"/>
      <c r="M27" s="16"/>
      <c r="N27" s="14">
        <v>30</v>
      </c>
      <c r="O27" s="106">
        <f>SUM(O24:O26)</f>
        <v>0</v>
      </c>
      <c r="P27" s="4"/>
      <c r="Q27" s="4"/>
    </row>
    <row r="28" spans="1:17" ht="12.75">
      <c r="A28" s="63"/>
      <c r="B28" s="3" t="s">
        <v>48</v>
      </c>
      <c r="C28" s="51"/>
      <c r="D28" s="59"/>
      <c r="E28" s="154"/>
      <c r="F28" s="155"/>
      <c r="G28" s="148">
        <v>0.04</v>
      </c>
      <c r="H28" s="149"/>
      <c r="I28" s="65">
        <f t="shared" si="0"/>
        <v>0</v>
      </c>
      <c r="J28" s="13"/>
      <c r="K28" s="45">
        <f t="shared" si="1"/>
        <v>0</v>
      </c>
      <c r="L28" s="14"/>
      <c r="M28" s="4"/>
      <c r="N28" s="4"/>
      <c r="O28" s="106"/>
      <c r="P28" s="4"/>
      <c r="Q28" s="4"/>
    </row>
    <row r="29" spans="1:17" ht="12.75">
      <c r="A29" s="63"/>
      <c r="B29" s="3" t="s">
        <v>49</v>
      </c>
      <c r="C29" s="52"/>
      <c r="D29" s="59"/>
      <c r="E29" s="154"/>
      <c r="F29" s="155"/>
      <c r="G29" s="148">
        <v>0.04</v>
      </c>
      <c r="H29" s="149"/>
      <c r="I29" s="65">
        <f t="shared" si="0"/>
        <v>0</v>
      </c>
      <c r="J29" s="13"/>
      <c r="K29" s="45">
        <f t="shared" si="1"/>
        <v>0</v>
      </c>
      <c r="L29" s="14"/>
      <c r="M29" s="16"/>
      <c r="N29" s="16"/>
      <c r="O29" s="106">
        <f>IF($F$10=$O$9,$O$16,0)</f>
        <v>0</v>
      </c>
      <c r="P29" s="9"/>
      <c r="Q29" s="9"/>
    </row>
    <row r="30" spans="1:17" ht="12.75">
      <c r="A30" s="63"/>
      <c r="B30" s="3" t="s">
        <v>50</v>
      </c>
      <c r="C30" s="52"/>
      <c r="D30" s="59"/>
      <c r="E30" s="154"/>
      <c r="F30" s="155"/>
      <c r="G30" s="148">
        <v>0.04</v>
      </c>
      <c r="H30" s="149"/>
      <c r="I30" s="65">
        <f t="shared" si="0"/>
        <v>0</v>
      </c>
      <c r="J30" s="13"/>
      <c r="K30" s="45">
        <f t="shared" si="1"/>
        <v>0</v>
      </c>
      <c r="L30" s="14"/>
      <c r="M30" s="16"/>
      <c r="N30" s="16"/>
      <c r="O30" s="106">
        <f>IF($F$10=$O$10,O17,0)</f>
        <v>0</v>
      </c>
      <c r="P30" s="4"/>
      <c r="Q30" s="4"/>
    </row>
    <row r="31" spans="1:17" ht="13.5" thickBot="1">
      <c r="A31" s="63"/>
      <c r="B31" s="75" t="s">
        <v>51</v>
      </c>
      <c r="C31" s="53"/>
      <c r="D31" s="66"/>
      <c r="E31" s="158"/>
      <c r="F31" s="159"/>
      <c r="G31" s="134">
        <v>0.04</v>
      </c>
      <c r="H31" s="135"/>
      <c r="I31" s="67">
        <f t="shared" si="0"/>
        <v>0</v>
      </c>
      <c r="J31" s="13"/>
      <c r="K31" s="48">
        <f t="shared" si="1"/>
        <v>0</v>
      </c>
      <c r="L31" s="14"/>
      <c r="M31" s="16"/>
      <c r="N31" s="16"/>
      <c r="O31" s="106">
        <f>IF($F$10=$O$11,O18,0)</f>
        <v>0</v>
      </c>
      <c r="P31" s="4"/>
      <c r="Q31" s="4"/>
    </row>
    <row r="32" spans="1:17" ht="13.5" thickBot="1">
      <c r="A32" s="63"/>
      <c r="B32" s="76"/>
      <c r="C32" s="77"/>
      <c r="D32" s="77"/>
      <c r="E32" s="77"/>
      <c r="F32" s="77"/>
      <c r="G32" s="77"/>
      <c r="H32" s="77"/>
      <c r="I32" s="78"/>
      <c r="J32" s="13"/>
      <c r="K32" s="70"/>
      <c r="L32" s="14"/>
      <c r="M32" s="16"/>
      <c r="N32" s="16"/>
      <c r="O32" s="106">
        <f>SUM(O29:O31)</f>
        <v>0</v>
      </c>
      <c r="P32" s="4"/>
      <c r="Q32" s="4"/>
    </row>
    <row r="33" spans="1:17" ht="27" customHeight="1" thickBot="1">
      <c r="A33" s="63"/>
      <c r="B33" s="80" t="s">
        <v>59</v>
      </c>
      <c r="C33" s="70"/>
      <c r="D33" s="110"/>
      <c r="E33" s="136" t="s">
        <v>65</v>
      </c>
      <c r="F33" s="137"/>
      <c r="G33" s="138" t="s">
        <v>64</v>
      </c>
      <c r="H33" s="139"/>
      <c r="I33" s="71"/>
      <c r="J33" s="13"/>
      <c r="K33" s="62"/>
      <c r="L33" s="14"/>
      <c r="M33" s="16"/>
      <c r="N33" s="16"/>
      <c r="O33" s="14"/>
      <c r="P33" s="4"/>
      <c r="Q33" s="4"/>
    </row>
    <row r="34" spans="1:17" ht="13.5" thickBot="1">
      <c r="A34" s="63"/>
      <c r="B34" s="74" t="s">
        <v>60</v>
      </c>
      <c r="C34" s="50"/>
      <c r="D34" s="111"/>
      <c r="E34" s="140"/>
      <c r="F34" s="141"/>
      <c r="G34" s="140"/>
      <c r="H34" s="141"/>
      <c r="I34" s="97">
        <f>E34</f>
        <v>0</v>
      </c>
      <c r="J34" s="13"/>
      <c r="K34" s="57">
        <f>G34</f>
        <v>0</v>
      </c>
      <c r="L34" s="14"/>
      <c r="M34" s="16"/>
      <c r="N34" s="16"/>
      <c r="O34" s="14"/>
      <c r="P34" s="4"/>
      <c r="Q34" s="4"/>
    </row>
    <row r="35" spans="1:17" ht="13.5" thickBot="1">
      <c r="A35" s="63"/>
      <c r="B35" s="74" t="s">
        <v>61</v>
      </c>
      <c r="C35" s="50"/>
      <c r="D35" s="112"/>
      <c r="E35" s="142"/>
      <c r="F35" s="143"/>
      <c r="G35" s="142"/>
      <c r="H35" s="143"/>
      <c r="I35" s="97">
        <f>E35</f>
        <v>0</v>
      </c>
      <c r="J35" s="13"/>
      <c r="K35" s="57">
        <f>G35</f>
        <v>0</v>
      </c>
      <c r="L35" s="14"/>
      <c r="M35" s="16"/>
      <c r="N35" s="16"/>
      <c r="O35" s="14"/>
      <c r="P35" s="4"/>
      <c r="Q35" s="4"/>
    </row>
    <row r="36" spans="1:17" ht="13.5" thickBot="1">
      <c r="A36" s="63"/>
      <c r="B36" s="74" t="s">
        <v>62</v>
      </c>
      <c r="C36" s="50"/>
      <c r="D36" s="112"/>
      <c r="E36" s="142"/>
      <c r="F36" s="143"/>
      <c r="G36" s="142"/>
      <c r="H36" s="143"/>
      <c r="I36" s="97">
        <f>E36</f>
        <v>0</v>
      </c>
      <c r="J36" s="13"/>
      <c r="K36" s="57">
        <f>G36</f>
        <v>0</v>
      </c>
      <c r="L36" s="14"/>
      <c r="M36" s="16"/>
      <c r="N36" s="16"/>
      <c r="O36" s="14"/>
      <c r="P36" s="4"/>
      <c r="Q36" s="4"/>
    </row>
    <row r="37" spans="1:17" ht="13.5" thickBot="1">
      <c r="A37" s="63"/>
      <c r="B37" s="74" t="s">
        <v>63</v>
      </c>
      <c r="C37" s="50"/>
      <c r="D37" s="113"/>
      <c r="E37" s="156"/>
      <c r="F37" s="157"/>
      <c r="G37" s="156"/>
      <c r="H37" s="157"/>
      <c r="I37" s="97">
        <f>E37</f>
        <v>0</v>
      </c>
      <c r="J37" s="13"/>
      <c r="K37" s="57">
        <f>G37</f>
        <v>0</v>
      </c>
      <c r="L37" s="14"/>
      <c r="M37" s="16"/>
      <c r="N37" s="16"/>
      <c r="O37" s="14"/>
      <c r="P37" s="4"/>
      <c r="Q37" s="4"/>
    </row>
    <row r="38" spans="1:17" ht="13.5" thickBot="1">
      <c r="A38" s="63"/>
      <c r="B38" s="76"/>
      <c r="C38" s="77"/>
      <c r="D38" s="77"/>
      <c r="E38" s="77"/>
      <c r="F38" s="77"/>
      <c r="G38" s="77"/>
      <c r="H38" s="77"/>
      <c r="I38" s="78"/>
      <c r="J38" s="98"/>
      <c r="K38" s="70"/>
      <c r="L38" s="14"/>
      <c r="M38" s="95"/>
      <c r="N38" s="95"/>
      <c r="O38" s="95">
        <f>SUM(K34:K37)</f>
        <v>0</v>
      </c>
      <c r="P38" s="4"/>
      <c r="Q38" s="4"/>
    </row>
    <row r="39" spans="1:17" ht="27" customHeight="1" thickBot="1">
      <c r="A39" s="4"/>
      <c r="B39" s="79" t="s">
        <v>74</v>
      </c>
      <c r="C39" s="70"/>
      <c r="D39" s="73"/>
      <c r="E39" s="107"/>
      <c r="F39" s="107"/>
      <c r="G39" s="107"/>
      <c r="H39" s="108"/>
      <c r="I39" s="71"/>
      <c r="J39" s="13"/>
      <c r="K39" s="87"/>
      <c r="L39" s="14"/>
      <c r="M39" s="14"/>
      <c r="N39" s="14"/>
      <c r="O39" s="95">
        <f>SUM(I34:I37)</f>
        <v>0</v>
      </c>
      <c r="P39" s="4"/>
      <c r="Q39" s="4"/>
    </row>
    <row r="40" spans="1:17" ht="27" customHeight="1">
      <c r="A40" s="63"/>
      <c r="B40" s="96">
        <f>IF(AND(G34&lt;2.51,G35&lt;2.51,G36&lt;2.51,G37&lt;2.51,E34&lt;2.51,E35&lt;2.51,E36&lt;2.51,E37&lt;2.51),"","You have exceeded the 2.5A maximum current limit per output circuit")</f>
      </c>
      <c r="C40" s="10"/>
      <c r="D40" s="4"/>
      <c r="E40" s="4"/>
      <c r="F40" s="4"/>
      <c r="G40" s="4"/>
      <c r="H40" s="4"/>
      <c r="I40" s="114">
        <f>SUM(I13:I39)</f>
        <v>0.16</v>
      </c>
      <c r="J40" s="15" t="s">
        <v>26</v>
      </c>
      <c r="K40" s="114">
        <f>SUM(K13:K39)</f>
        <v>0.315</v>
      </c>
      <c r="L40" s="15" t="s">
        <v>26</v>
      </c>
      <c r="M40" s="15"/>
      <c r="N40" s="15"/>
      <c r="O40" s="15"/>
      <c r="P40" s="4"/>
      <c r="Q40" s="4"/>
    </row>
    <row r="41" spans="1:17" ht="27" customHeight="1">
      <c r="A41" s="63"/>
      <c r="B41" s="99">
        <f>IF(OR(AND(IF($F$10=$O$9,1,0),O38&gt;6.2),AND(IF($F$10=$O$9,1,0),O39&gt;6.2)),"You have exceeded the maximum current of 6.2A for all 4 output circuits","")</f>
      </c>
      <c r="C41" s="10"/>
      <c r="D41" s="4"/>
      <c r="E41" s="4"/>
      <c r="F41" s="4"/>
      <c r="G41" s="4"/>
      <c r="H41" s="4"/>
      <c r="I41" s="4"/>
      <c r="J41" s="15"/>
      <c r="K41" s="4"/>
      <c r="L41" s="15"/>
      <c r="M41" s="15"/>
      <c r="N41" s="15"/>
      <c r="O41" s="15"/>
      <c r="P41" s="4"/>
      <c r="Q41" s="4"/>
    </row>
    <row r="42" spans="1:17" ht="27" customHeight="1">
      <c r="A42" s="63"/>
      <c r="B42" s="99">
        <f>IF(OR(AND(IF($F$10&lt;&gt;$O$9,1,0),O38&gt;6.2),AND(IF($F$10&lt;&gt;$O$9,1,0),O39&gt;6.2)),"You have exceeded the maximum current of 6.2A for all 4 output circuits","")</f>
      </c>
      <c r="C42" s="10"/>
      <c r="D42" s="4"/>
      <c r="E42" s="4"/>
      <c r="F42" s="4"/>
      <c r="G42" s="4"/>
      <c r="H42" s="4"/>
      <c r="I42" s="4"/>
      <c r="J42" s="15"/>
      <c r="K42" s="4"/>
      <c r="L42" s="15"/>
      <c r="M42" s="15"/>
      <c r="N42" s="15"/>
      <c r="O42" s="15"/>
      <c r="P42" s="4"/>
      <c r="Q42" s="4"/>
    </row>
    <row r="43" spans="1:17" ht="27" customHeight="1">
      <c r="A43" s="63"/>
      <c r="B43" s="99"/>
      <c r="C43" s="10"/>
      <c r="D43" s="4"/>
      <c r="E43" s="4"/>
      <c r="F43" s="4"/>
      <c r="G43" s="4"/>
      <c r="H43" s="4"/>
      <c r="I43" s="4"/>
      <c r="J43" s="15"/>
      <c r="K43" s="4"/>
      <c r="L43" s="15"/>
      <c r="M43" s="15"/>
      <c r="N43" s="15"/>
      <c r="O43" s="15"/>
      <c r="P43" s="4"/>
      <c r="Q43" s="4"/>
    </row>
    <row r="44" spans="1:23" ht="15" customHeight="1" thickBot="1">
      <c r="A44" s="4"/>
      <c r="B44" s="7"/>
      <c r="C44" s="7"/>
      <c r="D44" s="14"/>
      <c r="E44" s="14"/>
      <c r="F44" s="14"/>
      <c r="G44" s="14"/>
      <c r="H44" s="14"/>
      <c r="I44" s="14"/>
      <c r="J44" s="14"/>
      <c r="K44" s="15" t="s">
        <v>22</v>
      </c>
      <c r="L44" s="4"/>
      <c r="M44" s="4"/>
      <c r="N44" s="4"/>
      <c r="O44" s="4"/>
      <c r="P44" s="4"/>
      <c r="Q44" s="4"/>
      <c r="R44" s="115"/>
      <c r="S44" s="115"/>
      <c r="T44" s="115"/>
      <c r="U44" s="115"/>
      <c r="V44" s="115"/>
      <c r="W44" s="115"/>
    </row>
    <row r="45" spans="1:23" ht="15" customHeight="1">
      <c r="A45" s="4"/>
      <c r="B45" s="28" t="s">
        <v>6</v>
      </c>
      <c r="C45" s="29"/>
      <c r="D45" s="116">
        <f>I40</f>
        <v>0.16</v>
      </c>
      <c r="E45" s="30" t="s">
        <v>7</v>
      </c>
      <c r="F45" s="31"/>
      <c r="G45" s="14"/>
      <c r="H45" s="14"/>
      <c r="I45" s="4"/>
      <c r="J45" s="4"/>
      <c r="K45" s="4"/>
      <c r="L45" s="4"/>
      <c r="M45" s="4"/>
      <c r="N45" s="4"/>
      <c r="O45" s="4"/>
      <c r="P45" s="4"/>
      <c r="Q45" s="4"/>
      <c r="R45" s="115"/>
      <c r="S45" s="115"/>
      <c r="T45" s="115"/>
      <c r="U45" s="115"/>
      <c r="V45" s="115"/>
      <c r="W45" s="115"/>
    </row>
    <row r="46" spans="1:23" ht="15" customHeight="1">
      <c r="A46" s="4"/>
      <c r="B46" s="34" t="s">
        <v>77</v>
      </c>
      <c r="C46" s="20"/>
      <c r="D46" s="20">
        <f>F7</f>
        <v>24</v>
      </c>
      <c r="E46" s="19" t="s">
        <v>1</v>
      </c>
      <c r="F46" s="33"/>
      <c r="G46" s="14"/>
      <c r="H46" s="14"/>
      <c r="I46" s="21" t="s">
        <v>3</v>
      </c>
      <c r="J46" s="144"/>
      <c r="K46" s="145"/>
      <c r="L46" s="145"/>
      <c r="M46" s="145"/>
      <c r="N46" s="145"/>
      <c r="O46" s="145"/>
      <c r="P46" s="146"/>
      <c r="Q46" s="16"/>
      <c r="R46" s="115"/>
      <c r="S46" s="115"/>
      <c r="T46" s="115"/>
      <c r="U46" s="115"/>
      <c r="V46" s="115"/>
      <c r="W46" s="115"/>
    </row>
    <row r="47" spans="1:23" ht="15" customHeight="1">
      <c r="A47" s="4"/>
      <c r="B47" s="88" t="s">
        <v>78</v>
      </c>
      <c r="C47" s="89"/>
      <c r="D47" s="117">
        <f>PRODUCT(D45,D46)</f>
        <v>3.84</v>
      </c>
      <c r="E47" s="90" t="s">
        <v>12</v>
      </c>
      <c r="F47" s="35"/>
      <c r="G47" s="7"/>
      <c r="H47" s="7"/>
      <c r="I47" s="21" t="s">
        <v>4</v>
      </c>
      <c r="J47" s="144"/>
      <c r="K47" s="145"/>
      <c r="L47" s="145"/>
      <c r="M47" s="145"/>
      <c r="N47" s="145"/>
      <c r="O47" s="145"/>
      <c r="P47" s="146"/>
      <c r="Q47" s="16"/>
      <c r="R47" s="115"/>
      <c r="S47" s="115"/>
      <c r="T47" s="115"/>
      <c r="U47" s="115"/>
      <c r="V47" s="115"/>
      <c r="W47" s="115"/>
    </row>
    <row r="48" spans="1:23" ht="15" customHeight="1">
      <c r="A48" s="4"/>
      <c r="B48" s="32"/>
      <c r="C48" s="20"/>
      <c r="D48" s="20"/>
      <c r="E48" s="94"/>
      <c r="F48" s="35"/>
      <c r="G48" s="7"/>
      <c r="H48" s="7"/>
      <c r="I48" s="21" t="s">
        <v>5</v>
      </c>
      <c r="J48" s="144"/>
      <c r="K48" s="145"/>
      <c r="L48" s="146"/>
      <c r="M48" s="4"/>
      <c r="N48" s="4"/>
      <c r="O48" s="4"/>
      <c r="P48" s="4"/>
      <c r="Q48" s="4"/>
      <c r="R48" s="115"/>
      <c r="S48" s="115"/>
      <c r="T48" s="115"/>
      <c r="U48" s="115"/>
      <c r="V48" s="115"/>
      <c r="W48" s="115"/>
    </row>
    <row r="49" spans="1:23" ht="15" customHeight="1">
      <c r="A49" s="4"/>
      <c r="B49" s="91" t="s">
        <v>8</v>
      </c>
      <c r="C49" s="92"/>
      <c r="D49" s="118">
        <f>K40</f>
        <v>0.315</v>
      </c>
      <c r="E49" s="93" t="s">
        <v>7</v>
      </c>
      <c r="F49" s="35"/>
      <c r="G49" s="7"/>
      <c r="H49" s="7"/>
      <c r="I49" s="21" t="s">
        <v>28</v>
      </c>
      <c r="J49" s="144"/>
      <c r="K49" s="145"/>
      <c r="L49" s="146"/>
      <c r="M49" s="4"/>
      <c r="N49" s="4"/>
      <c r="O49" s="4"/>
      <c r="P49" s="4"/>
      <c r="Q49" s="4"/>
      <c r="R49" s="115"/>
      <c r="S49" s="115"/>
      <c r="T49" s="115"/>
      <c r="U49" s="115"/>
      <c r="V49" s="115"/>
      <c r="W49" s="115"/>
    </row>
    <row r="50" spans="1:23" ht="15" customHeight="1">
      <c r="A50" s="4"/>
      <c r="B50" s="34" t="s">
        <v>10</v>
      </c>
      <c r="C50" s="18"/>
      <c r="D50" s="119">
        <f>F8/60</f>
        <v>0.08333333333333333</v>
      </c>
      <c r="E50" s="19" t="s">
        <v>11</v>
      </c>
      <c r="F50" s="35"/>
      <c r="G50" s="7"/>
      <c r="H50" s="7"/>
      <c r="I50" s="21"/>
      <c r="J50" s="4"/>
      <c r="K50" s="4"/>
      <c r="L50" s="4"/>
      <c r="M50" s="4"/>
      <c r="N50" s="4"/>
      <c r="O50" s="4"/>
      <c r="P50" s="4"/>
      <c r="Q50" s="4"/>
      <c r="R50" s="115"/>
      <c r="S50" s="115"/>
      <c r="T50" s="115"/>
      <c r="U50" s="115"/>
      <c r="V50" s="115"/>
      <c r="W50" s="115"/>
    </row>
    <row r="51" spans="1:23" ht="15" customHeight="1">
      <c r="A51" s="4"/>
      <c r="B51" s="34" t="s">
        <v>79</v>
      </c>
      <c r="C51" s="18"/>
      <c r="D51" s="120">
        <f>PRODUCT(D49,D50)</f>
        <v>0.02625</v>
      </c>
      <c r="E51" s="19" t="s">
        <v>12</v>
      </c>
      <c r="F51" s="121"/>
      <c r="G51" s="103"/>
      <c r="H51" s="103"/>
      <c r="I51" s="21" t="s">
        <v>9</v>
      </c>
      <c r="J51" s="144"/>
      <c r="K51" s="145"/>
      <c r="L51" s="146"/>
      <c r="M51" s="4"/>
      <c r="N51" s="4"/>
      <c r="O51" s="4"/>
      <c r="P51" s="4"/>
      <c r="Q51" s="4"/>
      <c r="R51" s="115"/>
      <c r="S51" s="115"/>
      <c r="T51" s="115"/>
      <c r="U51" s="115"/>
      <c r="V51" s="115"/>
      <c r="W51" s="115"/>
    </row>
    <row r="52" spans="1:23" ht="15" customHeight="1">
      <c r="A52" s="4"/>
      <c r="B52" s="37"/>
      <c r="C52" s="7"/>
      <c r="D52" s="7"/>
      <c r="E52" s="7"/>
      <c r="F52" s="35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115"/>
      <c r="S52" s="115"/>
      <c r="T52" s="115"/>
      <c r="U52" s="115"/>
      <c r="V52" s="115"/>
      <c r="W52" s="115"/>
    </row>
    <row r="53" spans="1:23" ht="15" customHeight="1">
      <c r="A53" s="4"/>
      <c r="B53" s="38" t="s">
        <v>14</v>
      </c>
      <c r="C53" s="22"/>
      <c r="D53" s="122">
        <f>D47</f>
        <v>3.84</v>
      </c>
      <c r="E53" s="10" t="s">
        <v>12</v>
      </c>
      <c r="F53" s="35"/>
      <c r="G53" s="7"/>
      <c r="H53" s="7"/>
      <c r="I53" s="21" t="s">
        <v>13</v>
      </c>
      <c r="J53" s="125"/>
      <c r="K53" s="126"/>
      <c r="L53" s="126"/>
      <c r="M53" s="126"/>
      <c r="N53" s="126"/>
      <c r="O53" s="126"/>
      <c r="P53" s="127"/>
      <c r="Q53" s="16"/>
      <c r="R53" s="115"/>
      <c r="S53" s="115"/>
      <c r="T53" s="115"/>
      <c r="U53" s="115"/>
      <c r="V53" s="115"/>
      <c r="W53" s="115"/>
    </row>
    <row r="54" spans="1:23" ht="15" customHeight="1">
      <c r="A54" s="4"/>
      <c r="B54" s="38" t="s">
        <v>15</v>
      </c>
      <c r="C54" s="22"/>
      <c r="D54" s="122">
        <f>D51</f>
        <v>0.02625</v>
      </c>
      <c r="E54" s="10" t="s">
        <v>12</v>
      </c>
      <c r="F54" s="35"/>
      <c r="G54" s="7"/>
      <c r="H54" s="7"/>
      <c r="I54" s="4"/>
      <c r="J54" s="174"/>
      <c r="K54" s="175"/>
      <c r="L54" s="175"/>
      <c r="M54" s="175"/>
      <c r="N54" s="175"/>
      <c r="O54" s="175"/>
      <c r="P54" s="176"/>
      <c r="Q54" s="16"/>
      <c r="R54" s="115"/>
      <c r="S54" s="115"/>
      <c r="T54" s="115"/>
      <c r="U54" s="115"/>
      <c r="V54" s="115"/>
      <c r="W54" s="115"/>
    </row>
    <row r="55" spans="1:23" ht="15" customHeight="1">
      <c r="A55" s="4"/>
      <c r="B55" s="38" t="s">
        <v>16</v>
      </c>
      <c r="C55" s="22"/>
      <c r="D55" s="122">
        <f>SUM(D53,D54)</f>
        <v>3.86625</v>
      </c>
      <c r="E55" s="10" t="s">
        <v>12</v>
      </c>
      <c r="F55" s="35"/>
      <c r="G55" s="7"/>
      <c r="H55" s="7"/>
      <c r="I55" s="4"/>
      <c r="J55" s="174"/>
      <c r="K55" s="175"/>
      <c r="L55" s="175"/>
      <c r="M55" s="175"/>
      <c r="N55" s="175"/>
      <c r="O55" s="175"/>
      <c r="P55" s="176"/>
      <c r="Q55" s="16"/>
      <c r="R55" s="115"/>
      <c r="S55" s="115"/>
      <c r="T55" s="115"/>
      <c r="U55" s="115"/>
      <c r="V55" s="115"/>
      <c r="W55" s="115"/>
    </row>
    <row r="56" spans="1:23" ht="15" customHeight="1">
      <c r="A56" s="4"/>
      <c r="B56" s="37"/>
      <c r="C56" s="7"/>
      <c r="D56" s="7"/>
      <c r="E56" s="7"/>
      <c r="F56" s="35"/>
      <c r="G56" s="7"/>
      <c r="H56" s="7"/>
      <c r="I56" s="4"/>
      <c r="J56" s="174"/>
      <c r="K56" s="175"/>
      <c r="L56" s="175"/>
      <c r="M56" s="175"/>
      <c r="N56" s="175"/>
      <c r="O56" s="175"/>
      <c r="P56" s="176"/>
      <c r="Q56" s="16"/>
      <c r="R56" s="115"/>
      <c r="S56" s="115"/>
      <c r="T56" s="115"/>
      <c r="U56" s="115"/>
      <c r="V56" s="115"/>
      <c r="W56" s="115"/>
    </row>
    <row r="57" spans="1:23" ht="15" customHeight="1">
      <c r="A57" s="4"/>
      <c r="B57" s="38" t="s">
        <v>18</v>
      </c>
      <c r="C57" s="22"/>
      <c r="D57" s="123">
        <v>1.2</v>
      </c>
      <c r="E57" s="60" t="s">
        <v>30</v>
      </c>
      <c r="F57" s="35"/>
      <c r="G57" s="7"/>
      <c r="H57" s="7"/>
      <c r="I57" s="4"/>
      <c r="J57" s="177"/>
      <c r="K57" s="178"/>
      <c r="L57" s="178"/>
      <c r="M57" s="178"/>
      <c r="N57" s="178"/>
      <c r="O57" s="178"/>
      <c r="P57" s="179"/>
      <c r="Q57" s="16"/>
      <c r="R57" s="115"/>
      <c r="S57" s="115"/>
      <c r="T57" s="115"/>
      <c r="U57" s="115"/>
      <c r="V57" s="115"/>
      <c r="W57" s="115"/>
    </row>
    <row r="58" spans="1:23" ht="15" customHeight="1">
      <c r="A58" s="4"/>
      <c r="B58" s="39" t="s">
        <v>76</v>
      </c>
      <c r="C58" s="24"/>
      <c r="D58" s="124">
        <f>PRODUCT(D55,D57)</f>
        <v>4.6395</v>
      </c>
      <c r="E58" s="25" t="s">
        <v>12</v>
      </c>
      <c r="F58" s="35"/>
      <c r="G58" s="7"/>
      <c r="H58" s="7"/>
      <c r="I58" s="4"/>
      <c r="J58" s="4"/>
      <c r="K58" s="4"/>
      <c r="L58" s="4"/>
      <c r="M58" s="4"/>
      <c r="N58" s="4"/>
      <c r="O58" s="4"/>
      <c r="P58" s="4"/>
      <c r="Q58" s="4"/>
      <c r="R58" s="115"/>
      <c r="S58" s="115"/>
      <c r="T58" s="115"/>
      <c r="U58" s="115"/>
      <c r="V58" s="115"/>
      <c r="W58" s="115"/>
    </row>
    <row r="59" spans="1:23" ht="15" customHeight="1">
      <c r="A59" s="4"/>
      <c r="B59" s="36"/>
      <c r="C59" s="7"/>
      <c r="D59" s="7"/>
      <c r="E59" s="7"/>
      <c r="F59" s="35"/>
      <c r="G59" s="7"/>
      <c r="H59" s="7"/>
      <c r="I59" s="21" t="s">
        <v>17</v>
      </c>
      <c r="J59" s="144"/>
      <c r="K59" s="145"/>
      <c r="L59" s="146"/>
      <c r="M59" s="4"/>
      <c r="N59" s="4"/>
      <c r="O59" s="4"/>
      <c r="P59" s="4"/>
      <c r="Q59" s="4"/>
      <c r="R59" s="115"/>
      <c r="S59" s="115"/>
      <c r="T59" s="115"/>
      <c r="U59" s="115"/>
      <c r="V59" s="115"/>
      <c r="W59" s="115"/>
    </row>
    <row r="60" spans="1:23" ht="15" customHeight="1">
      <c r="A60" s="4"/>
      <c r="B60" s="55" t="s">
        <v>75</v>
      </c>
      <c r="C60" s="7"/>
      <c r="D60" s="7"/>
      <c r="E60" s="7"/>
      <c r="F60" s="35"/>
      <c r="G60" s="7"/>
      <c r="H60" s="7"/>
      <c r="I60" s="4"/>
      <c r="J60" s="4"/>
      <c r="K60" s="4"/>
      <c r="L60" s="4"/>
      <c r="M60" s="4"/>
      <c r="N60" s="4"/>
      <c r="O60" s="4"/>
      <c r="P60" s="4"/>
      <c r="Q60" s="4"/>
      <c r="R60" s="115"/>
      <c r="S60" s="115"/>
      <c r="T60" s="115"/>
      <c r="U60" s="115"/>
      <c r="V60" s="115"/>
      <c r="W60" s="115"/>
    </row>
    <row r="61" spans="1:23" ht="15" customHeight="1">
      <c r="A61" s="4"/>
      <c r="B61" s="40">
        <f>IF(D58&gt;18,"     YOU HAVE EXCEEDED THE 18AH MAXIUM BATTERY REQUIREMENT!!","")</f>
      </c>
      <c r="C61" s="7"/>
      <c r="D61" s="7"/>
      <c r="E61" s="7"/>
      <c r="F61" s="35"/>
      <c r="G61" s="7"/>
      <c r="H61" s="7"/>
      <c r="I61" s="4"/>
      <c r="J61" s="4"/>
      <c r="K61" s="4"/>
      <c r="L61" s="4"/>
      <c r="M61" s="4"/>
      <c r="N61" s="4"/>
      <c r="O61" s="4"/>
      <c r="P61" s="4"/>
      <c r="Q61" s="4"/>
      <c r="R61" s="115"/>
      <c r="S61" s="115"/>
      <c r="T61" s="115"/>
      <c r="U61" s="115"/>
      <c r="V61" s="115"/>
      <c r="W61" s="115"/>
    </row>
    <row r="62" spans="1:23" ht="15" customHeight="1">
      <c r="A62" s="4"/>
      <c r="B62" s="54" t="s">
        <v>29</v>
      </c>
      <c r="C62" s="7"/>
      <c r="D62" s="7"/>
      <c r="E62" s="7"/>
      <c r="F62" s="35"/>
      <c r="G62" s="7"/>
      <c r="H62" s="7"/>
      <c r="I62" s="21" t="s">
        <v>27</v>
      </c>
      <c r="J62" s="125"/>
      <c r="K62" s="126"/>
      <c r="L62" s="126"/>
      <c r="M62" s="126"/>
      <c r="N62" s="126"/>
      <c r="O62" s="126"/>
      <c r="P62" s="127"/>
      <c r="Q62" s="16"/>
      <c r="R62" s="115"/>
      <c r="S62" s="115"/>
      <c r="T62" s="115"/>
      <c r="U62" s="115"/>
      <c r="V62" s="115"/>
      <c r="W62" s="115"/>
    </row>
    <row r="63" spans="1:23" ht="15" customHeight="1">
      <c r="A63" s="4"/>
      <c r="B63" s="40"/>
      <c r="C63" s="7"/>
      <c r="D63" s="7"/>
      <c r="E63" s="7"/>
      <c r="F63" s="35"/>
      <c r="G63" s="7"/>
      <c r="H63" s="7"/>
      <c r="I63" s="23"/>
      <c r="J63" s="128"/>
      <c r="K63" s="129"/>
      <c r="L63" s="129"/>
      <c r="M63" s="129"/>
      <c r="N63" s="129"/>
      <c r="O63" s="129"/>
      <c r="P63" s="130"/>
      <c r="Q63" s="14"/>
      <c r="R63" s="115"/>
      <c r="S63" s="115"/>
      <c r="T63" s="115"/>
      <c r="U63" s="115"/>
      <c r="V63" s="115"/>
      <c r="W63" s="115"/>
    </row>
    <row r="64" spans="1:23" ht="15" customHeight="1">
      <c r="A64" s="4"/>
      <c r="B64" s="37"/>
      <c r="C64" s="7"/>
      <c r="D64" s="7"/>
      <c r="E64" s="7"/>
      <c r="F64" s="35"/>
      <c r="G64" s="7"/>
      <c r="H64" s="7"/>
      <c r="I64" s="4"/>
      <c r="J64" s="128"/>
      <c r="K64" s="129"/>
      <c r="L64" s="129"/>
      <c r="M64" s="129"/>
      <c r="N64" s="129"/>
      <c r="O64" s="129"/>
      <c r="P64" s="130"/>
      <c r="Q64" s="16"/>
      <c r="R64" s="115"/>
      <c r="S64" s="115"/>
      <c r="T64" s="115"/>
      <c r="U64" s="115"/>
      <c r="V64" s="115"/>
      <c r="W64" s="115"/>
    </row>
    <row r="65" spans="1:23" ht="15" customHeight="1">
      <c r="A65" s="4"/>
      <c r="B65" s="37"/>
      <c r="C65" s="7"/>
      <c r="D65" s="7"/>
      <c r="E65" s="7"/>
      <c r="F65" s="35"/>
      <c r="G65" s="7"/>
      <c r="H65" s="7"/>
      <c r="I65" s="4"/>
      <c r="J65" s="128"/>
      <c r="K65" s="129"/>
      <c r="L65" s="129"/>
      <c r="M65" s="129"/>
      <c r="N65" s="129"/>
      <c r="O65" s="129"/>
      <c r="P65" s="130"/>
      <c r="Q65" s="14"/>
      <c r="R65" s="115"/>
      <c r="S65" s="115"/>
      <c r="T65" s="115"/>
      <c r="U65" s="115"/>
      <c r="V65" s="115"/>
      <c r="W65" s="115"/>
    </row>
    <row r="66" spans="1:23" ht="15" customHeight="1">
      <c r="A66" s="4"/>
      <c r="B66" s="37"/>
      <c r="C66" s="10"/>
      <c r="D66" s="7"/>
      <c r="E66" s="7"/>
      <c r="F66" s="35"/>
      <c r="G66" s="7"/>
      <c r="H66" s="7"/>
      <c r="I66" s="4"/>
      <c r="J66" s="128"/>
      <c r="K66" s="129"/>
      <c r="L66" s="129"/>
      <c r="M66" s="129"/>
      <c r="N66" s="129"/>
      <c r="O66" s="129"/>
      <c r="P66" s="130"/>
      <c r="Q66" s="16"/>
      <c r="R66" s="115"/>
      <c r="S66" s="115"/>
      <c r="T66" s="115"/>
      <c r="U66" s="115"/>
      <c r="V66" s="115"/>
      <c r="W66" s="115"/>
    </row>
    <row r="67" spans="1:23" ht="15" customHeight="1">
      <c r="A67" s="4"/>
      <c r="B67" s="37"/>
      <c r="C67" s="7"/>
      <c r="D67" s="7"/>
      <c r="E67" s="7"/>
      <c r="F67" s="35"/>
      <c r="G67" s="7"/>
      <c r="H67" s="7"/>
      <c r="I67" s="4"/>
      <c r="J67" s="128"/>
      <c r="K67" s="129"/>
      <c r="L67" s="129"/>
      <c r="M67" s="129"/>
      <c r="N67" s="129"/>
      <c r="O67" s="129"/>
      <c r="P67" s="130"/>
      <c r="Q67" s="16"/>
      <c r="R67" s="115"/>
      <c r="S67" s="115"/>
      <c r="T67" s="115"/>
      <c r="U67" s="115"/>
      <c r="V67" s="115"/>
      <c r="W67" s="115"/>
    </row>
    <row r="68" spans="1:23" ht="15" customHeight="1">
      <c r="A68" s="4"/>
      <c r="B68" s="37"/>
      <c r="C68" s="7"/>
      <c r="D68" s="7"/>
      <c r="E68" s="7"/>
      <c r="F68" s="35"/>
      <c r="G68" s="7"/>
      <c r="H68" s="7"/>
      <c r="I68" s="4"/>
      <c r="J68" s="128"/>
      <c r="K68" s="129"/>
      <c r="L68" s="129"/>
      <c r="M68" s="129"/>
      <c r="N68" s="129"/>
      <c r="O68" s="129"/>
      <c r="P68" s="130"/>
      <c r="Q68" s="16"/>
      <c r="R68" s="115"/>
      <c r="S68" s="115"/>
      <c r="T68" s="115"/>
      <c r="U68" s="115"/>
      <c r="V68" s="115"/>
      <c r="W68" s="115"/>
    </row>
    <row r="69" spans="1:23" ht="15" customHeight="1">
      <c r="A69" s="4"/>
      <c r="B69" s="37"/>
      <c r="C69" s="7"/>
      <c r="D69" s="7"/>
      <c r="E69" s="7"/>
      <c r="F69" s="35"/>
      <c r="G69" s="7"/>
      <c r="H69" s="7"/>
      <c r="I69" s="4"/>
      <c r="J69" s="128"/>
      <c r="K69" s="129"/>
      <c r="L69" s="129"/>
      <c r="M69" s="129"/>
      <c r="N69" s="129"/>
      <c r="O69" s="129"/>
      <c r="P69" s="130"/>
      <c r="Q69" s="16"/>
      <c r="R69" s="115"/>
      <c r="S69" s="115"/>
      <c r="T69" s="115"/>
      <c r="U69" s="115"/>
      <c r="V69" s="115"/>
      <c r="W69" s="115"/>
    </row>
    <row r="70" spans="1:23" ht="15" customHeight="1" thickBot="1">
      <c r="A70" s="4"/>
      <c r="B70" s="41"/>
      <c r="C70" s="42"/>
      <c r="D70" s="42"/>
      <c r="E70" s="42"/>
      <c r="F70" s="43"/>
      <c r="G70" s="7"/>
      <c r="H70" s="7"/>
      <c r="I70" s="4"/>
      <c r="J70" s="128"/>
      <c r="K70" s="129"/>
      <c r="L70" s="129"/>
      <c r="M70" s="129"/>
      <c r="N70" s="129"/>
      <c r="O70" s="129"/>
      <c r="P70" s="130"/>
      <c r="Q70" s="16"/>
      <c r="R70" s="115"/>
      <c r="S70" s="115"/>
      <c r="T70" s="115"/>
      <c r="U70" s="115"/>
      <c r="V70" s="115"/>
      <c r="W70" s="115"/>
    </row>
    <row r="71" spans="1:23" ht="15" customHeight="1">
      <c r="A71" s="4"/>
      <c r="B71" s="4"/>
      <c r="C71" s="4"/>
      <c r="D71" s="4"/>
      <c r="E71" s="4"/>
      <c r="F71" s="4"/>
      <c r="G71" s="4"/>
      <c r="H71" s="4"/>
      <c r="I71" s="4"/>
      <c r="J71" s="128"/>
      <c r="K71" s="129"/>
      <c r="L71" s="129"/>
      <c r="M71" s="129"/>
      <c r="N71" s="129"/>
      <c r="O71" s="129"/>
      <c r="P71" s="130"/>
      <c r="Q71" s="16"/>
      <c r="R71" s="115"/>
      <c r="S71" s="115"/>
      <c r="T71" s="115"/>
      <c r="U71" s="115"/>
      <c r="V71" s="115"/>
      <c r="W71" s="115"/>
    </row>
    <row r="72" spans="1:23" ht="15" customHeight="1">
      <c r="A72" s="17" t="s">
        <v>21</v>
      </c>
      <c r="B72" s="26"/>
      <c r="C72" s="26"/>
      <c r="D72" s="26"/>
      <c r="E72" s="26"/>
      <c r="F72" s="26"/>
      <c r="G72" s="26"/>
      <c r="H72" s="26"/>
      <c r="I72" s="4"/>
      <c r="J72" s="128"/>
      <c r="K72" s="129"/>
      <c r="L72" s="129"/>
      <c r="M72" s="129"/>
      <c r="N72" s="129"/>
      <c r="O72" s="129"/>
      <c r="P72" s="130"/>
      <c r="Q72" s="16"/>
      <c r="R72" s="115"/>
      <c r="S72" s="115"/>
      <c r="T72" s="115"/>
      <c r="U72" s="115"/>
      <c r="V72" s="115"/>
      <c r="W72" s="115"/>
    </row>
    <row r="73" spans="1:23" ht="15" customHeight="1">
      <c r="A73" s="26"/>
      <c r="B73" s="26" t="s">
        <v>23</v>
      </c>
      <c r="C73" s="26"/>
      <c r="D73" s="26"/>
      <c r="E73" s="26"/>
      <c r="F73" s="26"/>
      <c r="G73" s="26"/>
      <c r="H73" s="26"/>
      <c r="I73" s="4"/>
      <c r="J73" s="128"/>
      <c r="K73" s="129"/>
      <c r="L73" s="129"/>
      <c r="M73" s="129"/>
      <c r="N73" s="129"/>
      <c r="O73" s="129"/>
      <c r="P73" s="130"/>
      <c r="Q73" s="16"/>
      <c r="R73" s="115"/>
      <c r="S73" s="115"/>
      <c r="T73" s="115"/>
      <c r="U73" s="115"/>
      <c r="V73" s="115"/>
      <c r="W73" s="115"/>
    </row>
    <row r="74" spans="1:23" ht="15" customHeight="1">
      <c r="A74" s="26"/>
      <c r="B74" s="26" t="s">
        <v>25</v>
      </c>
      <c r="C74" s="26"/>
      <c r="D74" s="26"/>
      <c r="E74" s="26"/>
      <c r="F74" s="26"/>
      <c r="G74" s="26"/>
      <c r="H74" s="26"/>
      <c r="I74" s="4"/>
      <c r="J74" s="128"/>
      <c r="K74" s="129"/>
      <c r="L74" s="129"/>
      <c r="M74" s="129"/>
      <c r="N74" s="129"/>
      <c r="O74" s="129"/>
      <c r="P74" s="130"/>
      <c r="Q74" s="16"/>
      <c r="R74" s="115"/>
      <c r="S74" s="115"/>
      <c r="T74" s="115"/>
      <c r="U74" s="115"/>
      <c r="V74" s="115"/>
      <c r="W74" s="115"/>
    </row>
    <row r="75" spans="1:23" ht="15" customHeight="1">
      <c r="A75" s="26"/>
      <c r="B75" s="26" t="s">
        <v>19</v>
      </c>
      <c r="C75" s="26"/>
      <c r="D75" s="26"/>
      <c r="E75" s="26"/>
      <c r="F75" s="26"/>
      <c r="G75" s="26"/>
      <c r="H75" s="26"/>
      <c r="I75" s="4"/>
      <c r="J75" s="128"/>
      <c r="K75" s="129"/>
      <c r="L75" s="129"/>
      <c r="M75" s="129"/>
      <c r="N75" s="129"/>
      <c r="O75" s="129"/>
      <c r="P75" s="130"/>
      <c r="Q75" s="16"/>
      <c r="R75" s="115"/>
      <c r="S75" s="115"/>
      <c r="T75" s="115"/>
      <c r="U75" s="115"/>
      <c r="V75" s="115"/>
      <c r="W75" s="115"/>
    </row>
    <row r="76" spans="1:23" ht="15" customHeight="1">
      <c r="A76" s="26"/>
      <c r="B76" s="26" t="s">
        <v>24</v>
      </c>
      <c r="C76" s="26"/>
      <c r="D76" s="26"/>
      <c r="E76" s="26"/>
      <c r="F76" s="26"/>
      <c r="G76" s="26"/>
      <c r="H76" s="26"/>
      <c r="I76" s="4"/>
      <c r="J76" s="131"/>
      <c r="K76" s="132"/>
      <c r="L76" s="132"/>
      <c r="M76" s="132"/>
      <c r="N76" s="132"/>
      <c r="O76" s="132"/>
      <c r="P76" s="133"/>
      <c r="Q76" s="16"/>
      <c r="R76" s="115"/>
      <c r="S76" s="115"/>
      <c r="T76" s="115"/>
      <c r="U76" s="115"/>
      <c r="V76" s="115"/>
      <c r="W76" s="115"/>
    </row>
    <row r="77" spans="1:23" ht="12.75" customHeight="1">
      <c r="A77" s="9"/>
      <c r="B77" s="9"/>
      <c r="C77" s="4"/>
      <c r="D77" s="4"/>
      <c r="E77" s="4"/>
      <c r="F77" s="4"/>
      <c r="G77" s="4"/>
      <c r="H77" s="4"/>
      <c r="I77" s="4"/>
      <c r="J77" s="4"/>
      <c r="K77" s="4"/>
      <c r="L77" s="7"/>
      <c r="M77" s="4"/>
      <c r="N77" s="4"/>
      <c r="O77" s="4"/>
      <c r="P77" s="4"/>
      <c r="Q77" s="4"/>
      <c r="R77" s="115"/>
      <c r="S77" s="115"/>
      <c r="T77" s="115"/>
      <c r="U77" s="115"/>
      <c r="V77" s="115"/>
      <c r="W77" s="115"/>
    </row>
    <row r="78" spans="1:23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15"/>
      <c r="S78" s="115"/>
      <c r="T78" s="115"/>
      <c r="U78" s="115"/>
      <c r="V78" s="115"/>
      <c r="W78" s="115"/>
    </row>
    <row r="79" spans="1:23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15"/>
      <c r="S79" s="115"/>
      <c r="T79" s="115"/>
      <c r="U79" s="115"/>
      <c r="V79" s="115"/>
      <c r="W79" s="115"/>
    </row>
    <row r="80" spans="1:23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00" t="s">
        <v>86</v>
      </c>
      <c r="N80" s="100">
        <v>0</v>
      </c>
      <c r="O80" s="4"/>
      <c r="P80" s="104"/>
      <c r="Q80" s="4"/>
      <c r="R80" s="115"/>
      <c r="S80" s="115"/>
      <c r="T80" s="115"/>
      <c r="U80" s="115"/>
      <c r="V80" s="115"/>
      <c r="W80" s="115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>
      <c r="J3816" s="4"/>
    </row>
    <row r="3817" spans="10:15" ht="12.75" customHeight="1">
      <c r="J3817" s="4"/>
      <c r="O3817" s="4"/>
    </row>
    <row r="3818" spans="1:17" ht="12.75" customHeight="1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</row>
    <row r="3819" spans="1:17" ht="12.75" customHeight="1">
      <c r="A3819" s="4"/>
      <c r="B3819" s="4"/>
      <c r="C3819" s="4"/>
      <c r="D3819" s="4"/>
      <c r="E3819" s="4"/>
      <c r="F3819" s="4"/>
      <c r="G3819" s="4"/>
      <c r="H3819" s="4"/>
      <c r="I3819" s="4"/>
      <c r="K3819" s="4"/>
      <c r="L3819" s="4"/>
      <c r="M3819" s="4"/>
      <c r="N3819" s="4"/>
      <c r="O3819" s="4"/>
      <c r="P3819" s="4"/>
      <c r="Q3819" s="4"/>
    </row>
    <row r="3820" spans="1:17" ht="12.75" customHeight="1">
      <c r="A3820" s="4"/>
      <c r="B3820" s="4"/>
      <c r="C3820" s="4"/>
      <c r="D3820" s="4"/>
      <c r="E3820" s="4"/>
      <c r="F3820" s="4"/>
      <c r="G3820" s="4"/>
      <c r="H3820" s="4"/>
      <c r="I3820" s="4"/>
      <c r="K3820" s="4"/>
      <c r="L3820" s="4"/>
      <c r="M3820" s="4"/>
      <c r="N3820" s="4"/>
      <c r="P3820" s="4"/>
      <c r="Q3820" s="4"/>
    </row>
    <row r="3821" ht="12.75" customHeight="1"/>
  </sheetData>
  <sheetProtection password="E376" sheet="1" objects="1" scenarios="1" selectLockedCells="1"/>
  <mergeCells count="44">
    <mergeCell ref="J49:L49"/>
    <mergeCell ref="J51:L51"/>
    <mergeCell ref="J53:P57"/>
    <mergeCell ref="J59:L59"/>
    <mergeCell ref="E29:F29"/>
    <mergeCell ref="E36:F36"/>
    <mergeCell ref="G36:H36"/>
    <mergeCell ref="E37:F37"/>
    <mergeCell ref="D12:H12"/>
    <mergeCell ref="D21:H21"/>
    <mergeCell ref="D13:H13"/>
    <mergeCell ref="D14:H14"/>
    <mergeCell ref="D15:H15"/>
    <mergeCell ref="D16:H16"/>
    <mergeCell ref="D17:H17"/>
    <mergeCell ref="D18:H18"/>
    <mergeCell ref="G37:H37"/>
    <mergeCell ref="J46:P46"/>
    <mergeCell ref="E30:F30"/>
    <mergeCell ref="E31:F31"/>
    <mergeCell ref="G29:H29"/>
    <mergeCell ref="G30:H30"/>
    <mergeCell ref="E23:F23"/>
    <mergeCell ref="E24:F24"/>
    <mergeCell ref="E25:F25"/>
    <mergeCell ref="E26:F26"/>
    <mergeCell ref="E27:F27"/>
    <mergeCell ref="E28:F28"/>
    <mergeCell ref="G23:H23"/>
    <mergeCell ref="G25:H25"/>
    <mergeCell ref="G24:H24"/>
    <mergeCell ref="G26:H26"/>
    <mergeCell ref="G27:H27"/>
    <mergeCell ref="G28:H28"/>
    <mergeCell ref="J62:P76"/>
    <mergeCell ref="G31:H31"/>
    <mergeCell ref="E33:F33"/>
    <mergeCell ref="G33:H33"/>
    <mergeCell ref="E34:F34"/>
    <mergeCell ref="G34:H34"/>
    <mergeCell ref="E35:F35"/>
    <mergeCell ref="G35:H35"/>
    <mergeCell ref="J47:P47"/>
    <mergeCell ref="J48:L48"/>
  </mergeCells>
  <conditionalFormatting sqref="D58">
    <cfRule type="cellIs" priority="42" dxfId="14" operator="lessThanOrEqual" stopIfTrue="1">
      <formula>26</formula>
    </cfRule>
    <cfRule type="cellIs" priority="43" dxfId="15" operator="greaterThan" stopIfTrue="1">
      <formula>60</formula>
    </cfRule>
  </conditionalFormatting>
  <conditionalFormatting sqref="E34:H37 G33 E24:F25">
    <cfRule type="expression" priority="31" dxfId="16" stopIfTrue="1">
      <formula>$C$14&lt;1</formula>
    </cfRule>
  </conditionalFormatting>
  <conditionalFormatting sqref="F28 F26">
    <cfRule type="expression" priority="50" dxfId="0" stopIfTrue="1">
      <formula>#REF!</formula>
    </cfRule>
  </conditionalFormatting>
  <conditionalFormatting sqref="F29 F27">
    <cfRule type="expression" priority="52" dxfId="0" stopIfTrue="1">
      <formula>#REF!</formula>
    </cfRule>
  </conditionalFormatting>
  <conditionalFormatting sqref="F30">
    <cfRule type="expression" priority="54" dxfId="0" stopIfTrue="1">
      <formula>#REF!</formula>
    </cfRule>
  </conditionalFormatting>
  <conditionalFormatting sqref="F31">
    <cfRule type="expression" priority="55" dxfId="0" stopIfTrue="1">
      <formula>#REF!</formula>
    </cfRule>
  </conditionalFormatting>
  <conditionalFormatting sqref="E28 E26">
    <cfRule type="expression" priority="62" dxfId="0" stopIfTrue="1">
      <formula>O20</formula>
    </cfRule>
  </conditionalFormatting>
  <conditionalFormatting sqref="E29 E27">
    <cfRule type="expression" priority="64" dxfId="0" stopIfTrue="1">
      <formula>O20</formula>
    </cfRule>
  </conditionalFormatting>
  <conditionalFormatting sqref="E30">
    <cfRule type="expression" priority="66" dxfId="0" stopIfTrue="1">
      <formula>O22</formula>
    </cfRule>
  </conditionalFormatting>
  <conditionalFormatting sqref="E31">
    <cfRule type="expression" priority="67" dxfId="0" stopIfTrue="1">
      <formula>O22</formula>
    </cfRule>
  </conditionalFormatting>
  <conditionalFormatting sqref="D28 D26">
    <cfRule type="expression" priority="68" dxfId="0" stopIfTrue="1">
      <formula>O20</formula>
    </cfRule>
  </conditionalFormatting>
  <conditionalFormatting sqref="D29 D27">
    <cfRule type="expression" priority="69" dxfId="0" stopIfTrue="1">
      <formula>O20</formula>
    </cfRule>
  </conditionalFormatting>
  <conditionalFormatting sqref="D30">
    <cfRule type="expression" priority="70" dxfId="0" stopIfTrue="1">
      <formula>O22</formula>
    </cfRule>
  </conditionalFormatting>
  <conditionalFormatting sqref="D31">
    <cfRule type="expression" priority="71" dxfId="0" stopIfTrue="1">
      <formula>O22</formula>
    </cfRule>
  </conditionalFormatting>
  <dataValidations count="5">
    <dataValidation type="list" operator="equal" showErrorMessage="1" promptTitle="Battery Backup Alarm Time" prompt="Enter the Desired Alarm Time         (5 or 15 Minutes)." errorTitle="INVALID DATA ERROR" error="Valid Entries are 5 Minutes and 15 Minutes Only!" sqref="F8">
      <formula1>$N$24:$N$27</formula1>
    </dataValidation>
    <dataValidation type="whole" allowBlank="1" showInputMessage="1" showErrorMessage="1" sqref="D24:D31">
      <formula1>$O$5</formula1>
      <formula2>$O$6</formula2>
    </dataValidation>
    <dataValidation type="list" operator="equal" showErrorMessage="1" promptTitle="Battery Backup Standby Time" prompt="Enter Desired Battery Backup Time     (24 Hours or 60 Hours)&#10; " errorTitle="INVALID DATA ERROR" error="Valid Entries are 24 Hours and 60 Hours Only!" sqref="F7">
      <formula1>$N$13:$N$17</formula1>
    </dataValidation>
    <dataValidation type="list" allowBlank="1" showInputMessage="1" showErrorMessage="1" sqref="F10">
      <formula1>$O$6:$O$11</formula1>
    </dataValidation>
    <dataValidation type="list" allowBlank="1" showInputMessage="1" showErrorMessage="1" sqref="C16:C18 C21">
      <formula1>$N$7:$N$8</formula1>
    </dataValidation>
  </dataValidations>
  <printOptions/>
  <pageMargins left="0.54" right="0.4" top="0.44" bottom="0.59" header="0.37" footer="0.5"/>
  <pageSetup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Leimer</dc:creator>
  <cp:keywords/>
  <dc:description/>
  <cp:lastModifiedBy>Bill Denney</cp:lastModifiedBy>
  <cp:lastPrinted>2012-05-05T13:41:09Z</cp:lastPrinted>
  <dcterms:created xsi:type="dcterms:W3CDTF">2003-12-05T23:25:36Z</dcterms:created>
  <dcterms:modified xsi:type="dcterms:W3CDTF">2014-04-30T17:52:48Z</dcterms:modified>
  <cp:category/>
  <cp:version/>
  <cp:contentType/>
  <cp:contentStatus/>
</cp:coreProperties>
</file>